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neDrive - Istituti Fisioterapici Ospitalieri\UOC TECNICA IFO\FINANZIAMENTI\programma triennale 2021-2023\"/>
    </mc:Choice>
  </mc:AlternateContent>
  <bookViews>
    <workbookView xWindow="-105" yWindow="-105" windowWidth="23250" windowHeight="12570" activeTab="1"/>
  </bookViews>
  <sheets>
    <sheet name="LEGENDA" sheetId="1" r:id="rId1"/>
    <sheet name="azienda" sheetId="2" r:id="rId2"/>
  </sheets>
  <externalReferences>
    <externalReference r:id="rId3"/>
    <externalReference r:id="rId4"/>
  </externalReferences>
  <definedNames>
    <definedName name="__xlnm.Print_Area_1">#REF!</definedName>
    <definedName name="__xlnm.Print_Titles_1" localSheetId="1">([1]SC_TRIENNALE!$A:$G,[1]SC_TRIENNALE!$2:$4)</definedName>
    <definedName name="__xlnm.Print_Titles_1">(#REF!,#REF!)</definedName>
    <definedName name="_xlnm._FilterDatabase" localSheetId="1" hidden="1">azienda!$A$5:$BU$26</definedName>
    <definedName name="_xlnm.Print_Area" localSheetId="1">azienda!$A$1:$AH$71</definedName>
    <definedName name="_xlnm.Print_Area" localSheetId="0">LEGENDA!$A$1:$L$28</definedName>
    <definedName name="Excel_BuiltIn_Print_Titles_1" localSheetId="1">[1]RMC_1!#REF!</definedName>
    <definedName name="Excel_BuiltIn_Print_Titles_1">[2]RMC!#REF!</definedName>
    <definedName name="_xlnm.Print_Titles" localSheetId="1">azienda!$G:$I,azienda!$4:$5</definedName>
  </definedNames>
  <calcPr calcId="181029"/>
</workbook>
</file>

<file path=xl/calcChain.xml><?xml version="1.0" encoding="utf-8"?>
<calcChain xmlns="http://schemas.openxmlformats.org/spreadsheetml/2006/main">
  <c r="X23" i="2" l="1"/>
  <c r="X24" i="2"/>
  <c r="X36" i="2"/>
  <c r="X37" i="2"/>
  <c r="X38" i="2"/>
  <c r="X39" i="2"/>
  <c r="X40" i="2"/>
  <c r="X41" i="2"/>
  <c r="X42" i="2"/>
  <c r="X43" i="2"/>
  <c r="X44" i="2"/>
  <c r="X45" i="2"/>
  <c r="X46" i="2"/>
  <c r="X47" i="2"/>
  <c r="X48" i="2"/>
  <c r="X49" i="2"/>
  <c r="X22" i="2"/>
  <c r="AG17" i="2"/>
  <c r="AG19" i="2"/>
  <c r="Z19" i="2"/>
  <c r="Y19" i="2"/>
  <c r="X19" i="2"/>
  <c r="R19" i="2"/>
  <c r="Q19" i="2"/>
  <c r="Z11" i="2" l="1"/>
  <c r="Y11" i="2"/>
  <c r="X11" i="2"/>
  <c r="Z10" i="2"/>
  <c r="Y10" i="2"/>
  <c r="X10" i="2"/>
  <c r="M9" i="2"/>
  <c r="Q21" i="2" l="1"/>
  <c r="Z20" i="2"/>
  <c r="Y20" i="2"/>
  <c r="X20" i="2"/>
  <c r="Y71" i="2"/>
  <c r="Z71" i="2" s="1"/>
  <c r="R71" i="2"/>
  <c r="Q71" i="2"/>
  <c r="Y70" i="2"/>
  <c r="Y69" i="2"/>
  <c r="Z69" i="2" s="1"/>
  <c r="Y68" i="2"/>
  <c r="Y67" i="2"/>
  <c r="Z67" i="2" s="1"/>
  <c r="Y66" i="2"/>
  <c r="Y65" i="2"/>
  <c r="Z65" i="2" s="1"/>
  <c r="Y64" i="2"/>
  <c r="Y63" i="2"/>
  <c r="Z63" i="2" s="1"/>
  <c r="Y62" i="2"/>
  <c r="Y61" i="2"/>
  <c r="Z61" i="2" s="1"/>
  <c r="Y60" i="2"/>
  <c r="Y59" i="2"/>
  <c r="Z59" i="2" s="1"/>
  <c r="Y58" i="2"/>
  <c r="Y57" i="2"/>
  <c r="Z57" i="2" s="1"/>
  <c r="Y56" i="2"/>
  <c r="Y55" i="2"/>
  <c r="Z55" i="2" s="1"/>
  <c r="Y54" i="2"/>
  <c r="Y53" i="2"/>
  <c r="Z53" i="2" s="1"/>
  <c r="Y52" i="2"/>
  <c r="Y51" i="2"/>
  <c r="Z51" i="2" s="1"/>
  <c r="Y50" i="2"/>
  <c r="R44" i="2"/>
  <c r="R43" i="2"/>
  <c r="R42" i="2"/>
  <c r="R41" i="2"/>
  <c r="R40" i="2"/>
  <c r="R39" i="2"/>
  <c r="R38" i="2"/>
  <c r="R37" i="2"/>
  <c r="R36" i="2"/>
  <c r="K35" i="2"/>
  <c r="X35" i="2" s="1"/>
  <c r="K34" i="2"/>
  <c r="X34" i="2" s="1"/>
  <c r="K33" i="2"/>
  <c r="X33" i="2" s="1"/>
  <c r="K32" i="2"/>
  <c r="X32" i="2" s="1"/>
  <c r="K31" i="2"/>
  <c r="X31" i="2" s="1"/>
  <c r="K30" i="2"/>
  <c r="X30" i="2" s="1"/>
  <c r="K29" i="2"/>
  <c r="X29" i="2" s="1"/>
  <c r="K28" i="2"/>
  <c r="X28" i="2" s="1"/>
  <c r="K27" i="2"/>
  <c r="X27" i="2" s="1"/>
  <c r="K26" i="2"/>
  <c r="X26" i="2" s="1"/>
  <c r="K25" i="2"/>
  <c r="X25" i="2" s="1"/>
  <c r="R24" i="2"/>
  <c r="R23" i="2"/>
  <c r="R21" i="2"/>
  <c r="Z50" i="2" l="1"/>
  <c r="Z66" i="2"/>
  <c r="Z58" i="2"/>
  <c r="Z54" i="2"/>
  <c r="Z62" i="2"/>
  <c r="Z70" i="2"/>
  <c r="Z52" i="2"/>
  <c r="Z56" i="2"/>
  <c r="Z60" i="2"/>
  <c r="Z64" i="2"/>
  <c r="Z68" i="2"/>
  <c r="AG20" i="2" l="1"/>
  <c r="R20" i="2"/>
  <c r="Q20" i="2"/>
  <c r="AG18" i="2"/>
  <c r="Z18" i="2"/>
  <c r="Y18" i="2"/>
  <c r="X18" i="2"/>
  <c r="R18" i="2"/>
  <c r="Q18" i="2"/>
  <c r="Z17" i="2"/>
  <c r="Y17" i="2"/>
  <c r="X17" i="2"/>
  <c r="R17" i="2"/>
  <c r="Q17" i="2"/>
  <c r="AG15" i="2"/>
  <c r="AG16" i="2"/>
  <c r="Z16" i="2"/>
  <c r="Y16" i="2"/>
  <c r="X16" i="2"/>
  <c r="R16" i="2"/>
  <c r="Q16" i="2"/>
  <c r="Z15" i="2"/>
  <c r="Y15" i="2"/>
  <c r="X15" i="2"/>
  <c r="R15" i="2"/>
  <c r="Q15" i="2"/>
  <c r="AG14" i="2"/>
  <c r="R14" i="2"/>
  <c r="Q14" i="2"/>
  <c r="Z14" i="2"/>
  <c r="Y14" i="2"/>
  <c r="X14" i="2"/>
  <c r="AG11" i="2" l="1"/>
  <c r="AG10" i="2"/>
  <c r="AG8" i="2"/>
  <c r="AG7" i="2"/>
  <c r="AG6" i="2"/>
  <c r="AG13" i="2"/>
  <c r="Z13" i="2"/>
  <c r="Y13" i="2"/>
  <c r="X13" i="2"/>
  <c r="R13" i="2"/>
  <c r="Q13" i="2"/>
  <c r="AG12" i="2"/>
  <c r="X12" i="2"/>
  <c r="R12" i="2"/>
  <c r="Q12" i="2"/>
  <c r="R11" i="2"/>
  <c r="Q11" i="2"/>
  <c r="AG9" i="2"/>
  <c r="Q10" i="2"/>
  <c r="R10" i="2"/>
  <c r="Y9" i="2"/>
  <c r="Z8" i="2"/>
  <c r="X8" i="2"/>
  <c r="Y8" i="2"/>
  <c r="Y7" i="2"/>
  <c r="X6" i="2"/>
  <c r="X9" i="2"/>
  <c r="R9" i="2"/>
  <c r="Q9" i="2"/>
  <c r="R8" i="2"/>
  <c r="Q8" i="2"/>
  <c r="X7" i="2"/>
  <c r="R7" i="2"/>
  <c r="Q7" i="2"/>
  <c r="Y6" i="2"/>
  <c r="R6" i="2"/>
  <c r="Q6" i="2"/>
  <c r="T2" i="2" l="1"/>
  <c r="S2" i="2"/>
</calcChain>
</file>

<file path=xl/comments1.xml><?xml version="1.0" encoding="utf-8"?>
<comments xmlns="http://schemas.openxmlformats.org/spreadsheetml/2006/main">
  <authors>
    <author>Univ. di Roma Tor Vergata</author>
  </authors>
  <commentList>
    <comment ref="AG6" authorId="0" shapeId="0">
      <text>
        <r>
          <rPr>
            <sz val="8"/>
            <color indexed="81"/>
            <rFont val="Tahoma"/>
            <family val="2"/>
          </rPr>
          <t xml:space="preserve">893 494,19 * 2%
</t>
        </r>
      </text>
    </comment>
    <comment ref="AG7" authorId="0" shapeId="0">
      <text>
        <r>
          <rPr>
            <sz val="8"/>
            <color indexed="81"/>
            <rFont val="Tahoma"/>
            <family val="2"/>
          </rPr>
          <t xml:space="preserve">893 494,19 * 2%
</t>
        </r>
      </text>
    </comment>
    <comment ref="AG8" authorId="0" shapeId="0">
      <text>
        <r>
          <rPr>
            <sz val="8"/>
            <color indexed="81"/>
            <rFont val="Tahoma"/>
            <family val="2"/>
          </rPr>
          <t xml:space="preserve">893 494,19 * 2%
</t>
        </r>
      </text>
    </comment>
    <comment ref="AG9" authorId="0" shapeId="0">
      <text>
        <r>
          <rPr>
            <sz val="8"/>
            <color indexed="81"/>
            <rFont val="Tahoma"/>
            <family val="2"/>
          </rPr>
          <t xml:space="preserve">893 494,19 * 2%
</t>
        </r>
      </text>
    </comment>
    <comment ref="AG10" authorId="0" shapeId="0">
      <text>
        <r>
          <rPr>
            <sz val="8"/>
            <color indexed="81"/>
            <rFont val="Tahoma"/>
            <family val="2"/>
          </rPr>
          <t xml:space="preserve">893 494,19 * 2%
</t>
        </r>
      </text>
    </comment>
    <comment ref="AG11" authorId="0" shapeId="0">
      <text>
        <r>
          <rPr>
            <sz val="8"/>
            <color indexed="81"/>
            <rFont val="Tahoma"/>
            <family val="2"/>
          </rPr>
          <t xml:space="preserve">893 494,19 * 2%
</t>
        </r>
      </text>
    </comment>
    <comment ref="AG12" authorId="0" shapeId="0">
      <text>
        <r>
          <rPr>
            <sz val="8"/>
            <color indexed="81"/>
            <rFont val="Tahoma"/>
            <family val="2"/>
          </rPr>
          <t xml:space="preserve">893 494,19 * 2%
</t>
        </r>
      </text>
    </comment>
    <comment ref="AG13" authorId="0" shapeId="0">
      <text>
        <r>
          <rPr>
            <sz val="8"/>
            <color indexed="81"/>
            <rFont val="Tahoma"/>
            <family val="2"/>
          </rPr>
          <t xml:space="preserve">893 494,19 * 2%
</t>
        </r>
      </text>
    </comment>
    <comment ref="AG14" authorId="0" shapeId="0">
      <text>
        <r>
          <rPr>
            <sz val="8"/>
            <color indexed="81"/>
            <rFont val="Tahoma"/>
            <family val="2"/>
          </rPr>
          <t xml:space="preserve">893 494,19 * 2%
</t>
        </r>
      </text>
    </comment>
    <comment ref="AG15" authorId="0" shapeId="0">
      <text>
        <r>
          <rPr>
            <sz val="8"/>
            <color indexed="81"/>
            <rFont val="Tahoma"/>
            <family val="2"/>
          </rPr>
          <t xml:space="preserve">893 494,19 * 2%
</t>
        </r>
      </text>
    </comment>
    <comment ref="AG16" authorId="0" shapeId="0">
      <text>
        <r>
          <rPr>
            <sz val="8"/>
            <color indexed="81"/>
            <rFont val="Tahoma"/>
            <family val="2"/>
          </rPr>
          <t xml:space="preserve">893 494,19 * 2%
</t>
        </r>
      </text>
    </comment>
    <comment ref="AG17" authorId="0" shapeId="0">
      <text>
        <r>
          <rPr>
            <sz val="8"/>
            <color indexed="81"/>
            <rFont val="Tahoma"/>
            <family val="2"/>
          </rPr>
          <t xml:space="preserve">893 494,19 * 2%
</t>
        </r>
      </text>
    </comment>
    <comment ref="AG18" authorId="0" shapeId="0">
      <text>
        <r>
          <rPr>
            <sz val="8"/>
            <color indexed="81"/>
            <rFont val="Tahoma"/>
            <family val="2"/>
          </rPr>
          <t xml:space="preserve">893 494,19 * 2%
</t>
        </r>
      </text>
    </comment>
    <comment ref="AG19" authorId="0" shapeId="0">
      <text>
        <r>
          <rPr>
            <sz val="8"/>
            <color indexed="81"/>
            <rFont val="Tahoma"/>
            <family val="2"/>
          </rPr>
          <t xml:space="preserve">893 494,19 * 2%
</t>
        </r>
      </text>
    </comment>
    <comment ref="AG20" authorId="0" shapeId="0">
      <text>
        <r>
          <rPr>
            <sz val="8"/>
            <color indexed="81"/>
            <rFont val="Tahoma"/>
            <family val="2"/>
          </rPr>
          <t xml:space="preserve">893 494,19 * 2%
</t>
        </r>
      </text>
    </comment>
    <comment ref="AG21" authorId="0" shapeId="0">
      <text>
        <r>
          <rPr>
            <sz val="8"/>
            <color rgb="FF000000"/>
            <rFont val="Tahoma"/>
            <family val="2"/>
          </rPr>
          <t xml:space="preserve">893 494,19 * 2%
</t>
        </r>
      </text>
    </comment>
  </commentList>
</comments>
</file>

<file path=xl/sharedStrings.xml><?xml version="1.0" encoding="utf-8"?>
<sst xmlns="http://schemas.openxmlformats.org/spreadsheetml/2006/main" count="1444" uniqueCount="227">
  <si>
    <t>Nota 1</t>
  </si>
  <si>
    <t>Tipologia di intervento:</t>
  </si>
  <si>
    <t>1 - Nuova Costruzione</t>
  </si>
  <si>
    <t>2 - Ristrutturazione</t>
  </si>
  <si>
    <t>3 - Restauro</t>
  </si>
  <si>
    <t>4 - Manutenzione</t>
  </si>
  <si>
    <t>5 - Completamento</t>
  </si>
  <si>
    <t>6 - Acquisto di immobilizzazioni immateriali (specificare)</t>
  </si>
  <si>
    <t>7 - Acquisto di terreni</t>
  </si>
  <si>
    <t>8 - Acquisto di fabbricati</t>
  </si>
  <si>
    <t>9 - Acquisto di impianti e macchinari</t>
  </si>
  <si>
    <t>10 - Acquisto di atrezzature sanitarie - scientifiche</t>
  </si>
  <si>
    <t>11 - Acquisto di mobili e arredi</t>
  </si>
  <si>
    <t>12 - Acquisto di automezzi e altri mezzi di trasporto</t>
  </si>
  <si>
    <t>13 - Altro (specificare)</t>
  </si>
  <si>
    <t>Nota 2</t>
  </si>
  <si>
    <t>Costi di gestione a conclusione dei lavori: la proiezione aziendale dei costi comprende tutte le voci di spesa ad esclusione degli ammortamenti, oneri finanziari e spese generali.</t>
  </si>
  <si>
    <t>Nota 3</t>
  </si>
  <si>
    <t>Costi di esercizio a conclusione dei lavori: la proiezione aziendale dei costi comprende i costi di gestione (di cui alla nota 2) incrementati degli oneri finanziari e delle spese generali di amministrazione. A tal proposito si specifica che, tenuto conto delle modalità di finanziamento delle aziende sanitarie e delle disposizioni di cui al D.Lgs. 118/2011 in merito ai cespiti finanziati con contributi in c/esercizio, nel computo della voce non bisogna considerare gli ammortamenti.</t>
  </si>
  <si>
    <t>* Legenda "status investimenti"</t>
  </si>
  <si>
    <r>
      <rPr>
        <b/>
        <sz val="12"/>
        <color indexed="8"/>
        <rFont val="Calibri"/>
        <family val="2"/>
      </rPr>
      <t>Finanziato flusso di cassa</t>
    </r>
    <r>
      <rPr>
        <sz val="12"/>
        <color indexed="8"/>
        <rFont val="Calibri"/>
        <family val="2"/>
      </rPr>
      <t>: Investimento per cui l'Azienda ha ottenuto l'assegnazione di un finanziamento ed il cui progetto esecutivo risulta approvato. L'intervento risulta pertanto in corso</t>
    </r>
  </si>
  <si>
    <r>
      <rPr>
        <b/>
        <sz val="12"/>
        <color indexed="8"/>
        <rFont val="Calibri"/>
        <family val="2"/>
      </rPr>
      <t>Finanziato da attivare:</t>
    </r>
    <r>
      <rPr>
        <sz val="12"/>
        <color indexed="8"/>
        <rFont val="Calibri"/>
        <family val="2"/>
      </rPr>
      <t xml:space="preserve"> Investimento per cui l'Azienda ha ottenuto l'assegnazione di un finanziamento ma il cui progetto esecutivo non risulta ancora approvato. Pertanto, per poter effettuare l'intervento, è necessario che l'Azienda presenti il progetto esecutivo e che lo stesso venga approvato dalla Regione</t>
    </r>
  </si>
  <si>
    <r>
      <rPr>
        <b/>
        <sz val="12"/>
        <color indexed="8"/>
        <rFont val="Calibri"/>
        <family val="2"/>
      </rPr>
      <t>Finanziamento richiesto:</t>
    </r>
    <r>
      <rPr>
        <sz val="12"/>
        <color indexed="8"/>
        <rFont val="Calibri"/>
        <family val="2"/>
      </rPr>
      <t xml:space="preserve"> Investimento per cui l'Azienda ha richiesto un finanziamento e che rientra nella programmazione regionale, ma lo stesso non risulta ancora assegnato. Pertanto l'Azienda non è autorizzata ad effettuare interventi a valere su tale finanziamento</t>
    </r>
  </si>
  <si>
    <r>
      <rPr>
        <b/>
        <sz val="12"/>
        <color indexed="8"/>
        <rFont val="Calibri"/>
        <family val="2"/>
      </rPr>
      <t>Finanziamento non richiesto</t>
    </r>
    <r>
      <rPr>
        <sz val="12"/>
        <color indexed="8"/>
        <rFont val="Calibri"/>
        <family val="2"/>
      </rPr>
      <t>: Intervento per cui non risultano richieste di finanziamento regionale</t>
    </r>
  </si>
  <si>
    <t>1) DATI IDENTIFICATIVI</t>
  </si>
  <si>
    <t>2) CONTENUTI PROGETTUALI</t>
  </si>
  <si>
    <t>3) DOCUMENTO PRELIMINARE 
DI PROGETTAZIONE</t>
  </si>
  <si>
    <t>7) ALTRE INFORMAZIONI</t>
  </si>
  <si>
    <t>Contributi c/capitale</t>
  </si>
  <si>
    <t>Contributi c/esercizio</t>
  </si>
  <si>
    <t>Note</t>
  </si>
  <si>
    <t>Programma di riferimento</t>
  </si>
  <si>
    <t>Soggetto proponente</t>
  </si>
  <si>
    <t>Comune di ubicazione</t>
  </si>
  <si>
    <t>Provincia</t>
  </si>
  <si>
    <t>Sede di erogazione</t>
  </si>
  <si>
    <r>
      <t>Tipologia intervento</t>
    </r>
    <r>
      <rPr>
        <b/>
        <vertAlign val="superscript"/>
        <sz val="12"/>
        <color theme="1"/>
        <rFont val="Calibri"/>
        <family val="2"/>
      </rPr>
      <t>1</t>
    </r>
  </si>
  <si>
    <t>Categoria</t>
  </si>
  <si>
    <t>Presidio/
Struttura</t>
  </si>
  <si>
    <t>Obiettivo intervento</t>
  </si>
  <si>
    <t>Descrizione intervento</t>
  </si>
  <si>
    <t>Studio di fattibilità</t>
  </si>
  <si>
    <t>Mq intervento</t>
  </si>
  <si>
    <t>Costo/mq</t>
  </si>
  <si>
    <t>Altre specifiche</t>
  </si>
  <si>
    <t>Finanziamenti da Stato</t>
  </si>
  <si>
    <t>Finanziamenti da Regione</t>
  </si>
  <si>
    <t>Donazione o lasciti</t>
  </si>
  <si>
    <t>Altre tipologie di finanziamento (specificare nel campo note)</t>
  </si>
  <si>
    <t>Contributi F.S.R. per destinazione ad investimenti</t>
  </si>
  <si>
    <t>Altri contributi per destinazione ad investimenti</t>
  </si>
  <si>
    <t>Approvazione progetto</t>
  </si>
  <si>
    <t>Indizione gara d'appalto</t>
  </si>
  <si>
    <t>Inizio lavori</t>
  </si>
  <si>
    <t>Fine lavori</t>
  </si>
  <si>
    <t>Collaudo</t>
  </si>
  <si>
    <t>Data ultimazione lavori prevista</t>
  </si>
  <si>
    <r>
      <t xml:space="preserve">Costi di gestione a conclusione dei lavori </t>
    </r>
    <r>
      <rPr>
        <b/>
        <vertAlign val="superscript"/>
        <sz val="12"/>
        <color theme="1"/>
        <rFont val="Calibri"/>
        <family val="2"/>
      </rPr>
      <t>2</t>
    </r>
  </si>
  <si>
    <r>
      <t xml:space="preserve">Costi di esercizio a conclusione dei lavori </t>
    </r>
    <r>
      <rPr>
        <b/>
        <vertAlign val="superscript"/>
        <sz val="12"/>
        <color theme="1"/>
        <rFont val="Calibri"/>
        <family val="2"/>
      </rPr>
      <t>3</t>
    </r>
  </si>
  <si>
    <t>Fabbisogno finanziario complessivo  (in €)</t>
  </si>
  <si>
    <t>4) FONTE DI FINANZIAMENTO</t>
  </si>
  <si>
    <t>Atto di riferimento (DCA, DGR, Delibera aziendale, etc…)</t>
  </si>
  <si>
    <t>5 A) FABBISOGNO FINANZIARIO PER FONTE DI FINANZIAMENTO
(importi in €)</t>
  </si>
  <si>
    <t>5 B) FABBISOGNO FINANZIARIO PER ANNO
(importi in €)</t>
  </si>
  <si>
    <t>6) PROCEDURE E PREVISIONE TERMINI DI ATTUAZIONE
E ATTIVAZIONE 
(indicare gg/mm/aaaa previsti)</t>
  </si>
  <si>
    <t>ISTITUTI FISIOTERAPICI OSPITALIERI - IFO</t>
  </si>
  <si>
    <t>ALLEGATO A - SCHEMA PIANO DEGLI INVESTIMENTI 2021-2023</t>
  </si>
  <si>
    <t>IFO</t>
  </si>
  <si>
    <t>ROMA</t>
  </si>
  <si>
    <t>RM</t>
  </si>
  <si>
    <t>Adeguamento e messa a norma, manutenzione straordinaria e ammodernamento tecnologico</t>
  </si>
  <si>
    <t>Realizzazione di uno stabulario</t>
  </si>
  <si>
    <t>Realizzazione di due nuove camere operatorie</t>
  </si>
  <si>
    <t>Adeguamento e messa a norma antincendio</t>
  </si>
  <si>
    <t>Progetto di adeguamento antincendio dei depositi situati al piano terra ed interrato -3 della struttura ospedaliera IFO</t>
  </si>
  <si>
    <t>progetto approvato NVR</t>
  </si>
  <si>
    <t xml:space="preserve">DCA U00000064 / 2018 </t>
  </si>
  <si>
    <t xml:space="preserve">Progetto di realizzazione del Centro di Protonterapia 
Prima tranche del finanziamento complessivo necessario di €.49,480.000 </t>
  </si>
  <si>
    <t xml:space="preserve">Progetto di realizzazione del Centro di Protonterapia 
Seconda tranche del finanziamento complessivo necessario di €.49,480.000 </t>
  </si>
  <si>
    <t>da individuare</t>
  </si>
  <si>
    <t>DCA 151/2014</t>
  </si>
  <si>
    <t>Fondi Regione Lazio</t>
  </si>
  <si>
    <t>Progetto esecutivo approvato</t>
  </si>
  <si>
    <t>appalto in corso</t>
  </si>
  <si>
    <t>Realizzazione di una palazzina servizi per dieci posti letto di Hospice e di una palazzina per ervizi esterni nei terreni adiacenti la struttura ospedaliera</t>
  </si>
  <si>
    <t>Det.RL G09814 /2020</t>
  </si>
  <si>
    <t>Fondi INAIL - L.232/2016</t>
  </si>
  <si>
    <t>Adeguamento alla normativa antincendio ex DM 19/03/2015 - seconda tranche lavori</t>
  </si>
  <si>
    <t>Lavori di adeguamento Quadro elettrico Generale Bassa Tensione e  rete primaria impianto elettrico</t>
  </si>
  <si>
    <t>Lavori di adeguamento centrale idrica e frigorifera</t>
  </si>
  <si>
    <t>Ristrutturazione spogliatoi personale e depositi</t>
  </si>
  <si>
    <t>Lavori di adeguamento e sostituzione impianti elevatori</t>
  </si>
  <si>
    <t>Sostituzione ed integrazione arredi sanitari e non sanitari per adeguamento ex DM 81/08</t>
  </si>
  <si>
    <t>IFO - ISTITUTI FISIOTERAPICI OSPITALIERI</t>
  </si>
  <si>
    <t>VIA ELIO CHIANESI 53 - 00144 ROMA</t>
  </si>
  <si>
    <t>L'integrazione delle sale Operatorie con il sistema integrato di TAC intraoperatoria e Neuronavigatore consente di supportare e migliorare le specialità chirurgiche eseguite nell'ambito della neurochirurgia ed ortopedia oncologica. Ciò consente  un ritorno in termini di qualità delle prestazioni, di risultati per i pazienti, di riduzione della morbidità e quindi della degenza e, non ultimo, il ritorno economico per l'azienda. In particolare sarà possibile effettuare con maggiore sicurezza sia per il paziente che per l'operatore, l'installazione di protesi ortopediche customizzate e stampate attraverso stampanti 3D in seguito a resezione del tumore osseo, ottenendo così un approccio di cura completamente personalizzato.</t>
  </si>
  <si>
    <t>n.1 TAC intraoperatoria integrata al neuronavigatore</t>
  </si>
  <si>
    <t>N.A.</t>
  </si>
  <si>
    <t>Finanziamento ex art.20 L.67/88 III FASE</t>
  </si>
  <si>
    <t>-</t>
  </si>
  <si>
    <t>Completato</t>
  </si>
  <si>
    <t>L'installazione dell'autoclave a gas plasma risulta necessaria per far fronte alla necessità di sterilizzare gli strumenti a corredo del secondo robot chirurgico di cui è stato dotato il Blocco Operatorio.</t>
  </si>
  <si>
    <t xml:space="preserve">n. 1 Autoclave sterilizzatrice gas plasma </t>
  </si>
  <si>
    <t xml:space="preserve"> Acquisti urgenti previsti in conto esercizio 2021</t>
  </si>
  <si>
    <t>Da approvare</t>
  </si>
  <si>
    <t>L'incremento dell'attività chirurgca microinvasiva e di chirugia robotica ha portato alla diffusione di strumenti chirurgici sempre più sofisticati. Le strutture interne miniaturizzate e le connessioni alle parti cave di questi strumenti richiedono tecniche di rirpocesso più sofisticate e in particolare l'utilizzo di lavastrumenti ad ultrasuoni che consentono un lavaggio più sicuro e affidabile diminuendo i danni agli stessi endoscopi dovuti a tecniche sbagliate di sterilizzazione.</t>
  </si>
  <si>
    <t xml:space="preserve">n.1 Lavastrumenti ultrasuoni </t>
  </si>
  <si>
    <t>La colonna laparoscopica risulta necessaria per perfezionare le tecniche di chirurgia oncologica, ovvero per una più accurata stadiazione dei tumori e quindi rimozione dei linfonodi e dei tessuti coinvolti, consentendo quindi tecniche chirurgiche sempre più personalizzate e precise.</t>
  </si>
  <si>
    <t xml:space="preserve">n. 1  Colonna laparoscopica per verde Indocianina </t>
  </si>
  <si>
    <t>L'installazione risulta necessaria per poter correttamente riporre e conservare gli endoscopi  già sterilizzati direttamente presso i reparti di Gastoenterologia.</t>
  </si>
  <si>
    <t xml:space="preserve">Installazione armadi di contenimento endoscopi per gastroeneterologia </t>
  </si>
  <si>
    <t>L'installazione della colonna endoscopica risulta necessaria per poter integrare le attività del reparto di Endoscopia Digestiva e consentire tecniche diagnostiche sempre più accurate e perfezionate che non sono ad oggi possibili con l'attuale dotazione tecnologica ormai obsoleta.</t>
  </si>
  <si>
    <t xml:space="preserve">n.1 colonna endoscopica </t>
  </si>
  <si>
    <t>L'installazione risulta necessaria per il monitoraggio dei pazienti oncologiciche  hanno subito  interventi chirurgici e per i quali risulta necessario eseguire effettuare scansioni di blocchi periferici al fine di  verificare la pervietà dei vasi spesso danneggiati a causa delle terapie oncologiche seguite.</t>
  </si>
  <si>
    <t xml:space="preserve">n. 2 Ecografi fast </t>
  </si>
  <si>
    <t>La fornitura di elettrobisturi con APC è legata al trattamento dei pazienti con condilomi e al  trattamento di piccoli adenomi del retto (Ambulatorio di riferimentO), nonchè nelle Poliposi familiari per il  e trattamenti in urgenza di angiodisplasie sanguinanti.</t>
  </si>
  <si>
    <t>n.2 elettrobisturi APC</t>
  </si>
  <si>
    <t>La sonda è necessaria risulta necessaria per perfezionare le tecniche di chirurgia oncologica, ovvero per una più accurata stadiazione dei tumori e quindi individuazione e successiva rimozione dei linfonodi che non sono visibili con altre tecniche di stadiazione.</t>
  </si>
  <si>
    <t>Sonda per linfonodo sentinella</t>
  </si>
  <si>
    <t>Risulta necessaria l'installaizone di una nuova lavaendoscopi nel reparto di Endoscopia Digestiva in quanto i nuovi endoscopi in dotazione del reparto non risultano collegabili alla lavastrumenti attualmente installata. I connettori che i produttori mettono a disposizione non consentono infatti una perfetta connessione portando spesso a dei danni agli stessi endoscopi, incrementando quindi i costi per la riparazione degli stessi.</t>
  </si>
  <si>
    <t>N.1 lavaendoscopi</t>
  </si>
  <si>
    <t>A seguito della realizzazione di una nuova sala di endoscopia, dedicata a interventi eseguiti con il sistema Eus- Ebus risulta necessaria la realizzazione di una zona di prima sterilizzazione degli endoscopi utilizzati in modo da rendere l'attività della sala completamente indipendente rispetto alle attività della Centrale di Sterilizzazione che serve già tutte le attività del Blocco Operatorio.</t>
  </si>
  <si>
    <t>N.1 lavaendoscopi per EBUS EUS</t>
  </si>
  <si>
    <t>Le travi testaletto ad oggi installate presso la Terapia Intensiva del Blocco Operatorio risultano obsolete. In vista dei lavori che devono essere eseguiti presso il reparto e l'aggiunta di nuovi posti letto risulta necessario dotare il Reparto di nuove travi testaletto.</t>
  </si>
  <si>
    <t>Travi testaletto per terapia intensiva</t>
  </si>
  <si>
    <t>I nuovi software in dotazione agli Istituti, legati sia alle attività diagnostiche che amministrative, richiedono l'implementazione di PC più performanti in sostituzione di quelli attualmente presenti negli Istituti che risultano nella maggior parte dei casi obsolescenti e non consentono quindi l'integrazione con i nuovi applicativi disponibili.</t>
  </si>
  <si>
    <t>Postazioni di Lavoro</t>
  </si>
  <si>
    <t xml:space="preserve">Per poter diffondere l'utilizzo della cartella elettronica a tutti i Reparti degli Istituti è necessario poter dotare ogni Reparto di almeno un carrello dotato di PC su cui verrà installato il software di gestione della cartella elettronica, in maniera che questa sia resa disponibile a tutti gli operatori clinici e fare in modo che venga sempre tenuta aggiornata e disponibile ad ogni operatore che ne necessita la consultazione. </t>
  </si>
  <si>
    <t>PC Carrellati per cartella clinica di reparto</t>
  </si>
  <si>
    <t>L'installazione è necessaria per poter correttamente conservare  i vaccini a marchio Moderna di cui verrà fornito l'istituto. Gli IFO sono infatti direttamente coinvolti nella rete regionale delle vaccinazioni anti Covid-19 e nella vaccinazione di tutti i pazienti oncologici in cura presso i nostri Istituti. Il congelatore attualmente messo a disposizione è stato infatti preso in prestito dai laboratori di ricerca.</t>
  </si>
  <si>
    <t>Congelatore -20 per vaccino moderna</t>
  </si>
  <si>
    <t>Risulta necessario dotare la Diagnostica per Immagini di n. 2 nuovi ecotomografi multidisciplinari necessari per effettuare diagnosi oncologiche sempre più accurate portando ad un risparmio sia per il paziente che in termini economici sull'utilizzo di tecniche diagnostiche di secondo livello</t>
  </si>
  <si>
    <t>n.2 ecotomografi multidisciplinari</t>
  </si>
  <si>
    <t xml:space="preserve">Fondi POR FESR Bassa e media tecnologia </t>
  </si>
  <si>
    <t>Nota Regione Lazio prot.n. 213078 del 09/03/2021</t>
  </si>
  <si>
    <t>Finanziamento ad oggi non disponibile</t>
  </si>
  <si>
    <t>Le tecnologie attulmente presenti negli Istituti risultano obsolete; inoltre uno dei due telecomandati attualmente presenti negli Istituti risulta non più riparabile pertanto attualmente le liste di attesa vengono gestite con un solo apparecchio con evidenti disagi sia per i pazineti che per il personale.</t>
  </si>
  <si>
    <t>n.2 Telecomandati</t>
  </si>
  <si>
    <t>Nota Regione Lazio prot.n. 213078 del 09/03/2022</t>
  </si>
  <si>
    <t>Le nuove attività chirurgiche richiedono tecniche interventistiche da attuarsi direttamente in Sala Operatoria con l'utilizzo di Archi a C portatili che possano quindi essere utilizzati nelle diverse sale a favore di diverse branche chirurgiche. Le tecnologie attualmente presenti non riescono infatti a coprire tutte le esigenze dell'attività chirurgica in quanto trattasi di apparecchiature obsolescenti e quindi non sempre affidabili.</t>
  </si>
  <si>
    <t>Sistema radiologico portatile per grafia e scopia - arco a c</t>
  </si>
  <si>
    <t>Nota Regione Lazio prot.n. 213078 del 09/03/2023</t>
  </si>
  <si>
    <t>E' necessario mettere a disposizione del Reparto di Ginecologia un ecografo di media fascia che consenta agli stessi chirurgi di seguire con più precisione e immediatezza il decorso delle pazienti oncologiche trattate nel Reparto e poter quindi decidere il percorso terapeutico più idoneo da attuare.</t>
  </si>
  <si>
    <t>n.1 ecografo ginecologico</t>
  </si>
  <si>
    <t>Nota Regione Lazio prot.n. 213078 del 09/03/2024</t>
  </si>
  <si>
    <t>E' necessario mettere a disposizione del Reparto di Chirurgia generale un ecografo di media fascia che consenta agli stessi chirurgi di seguire con più precisione e immediatezza il decorso dei pazienti oncologici trattati nel Reparto e poter quindi decidere il percorso terapeutico più idoneo da attuare.</t>
  </si>
  <si>
    <t>n.1 ecografo internistico</t>
  </si>
  <si>
    <t>Nota Regione Lazio prot.n. 213078 del 09/03/2025</t>
  </si>
  <si>
    <t>E' necessario mettere a disposizione del Reparto di Senologia un ecografo di media fascia che consenta agli stessi chirurgi di seguire con più precisione e immediatezza il decorso delle pazienti oncologiche trattate nel Reparto e poter quindi decidere il percorso terapeutico più idoneo da attuare.</t>
  </si>
  <si>
    <t>n.1 ecocardiotomografo media fascia</t>
  </si>
  <si>
    <t>Nota Regione Lazio prot.n. 213078 del 09/03/2026</t>
  </si>
  <si>
    <t>E' necessario mettere a disposizione del Reparto di Cardiologia nuovi registratori Holter pressori necessari per coadiuvare le attività dei Reparti di Oncologia (monitoraggio delle pazienti durante i trattamenti chemioterapici) e di Chirurgia e Anestesia.</t>
  </si>
  <si>
    <t>n.1 Stazione di refertazione holter BP completa di n.20 registratori holter pressori</t>
  </si>
  <si>
    <t>Nota Regione Lazio prot.n. 213078 del 09/03/2027</t>
  </si>
  <si>
    <t>n.1 Stazione di refertazione holter ECG completa di n.20 registratori holter cardiaci</t>
  </si>
  <si>
    <t>Nota Regione Lazio prot.n. 213078 del 09/03/2028</t>
  </si>
  <si>
    <t>n.1 portatile per grafia/scopia</t>
  </si>
  <si>
    <t>Nota Regione Lazio prot.n. 213078 del 09/03/2029</t>
  </si>
  <si>
    <t>Il sistema da Vinci Sì in dotazione agli IFO è stato sostituito per obsolescenza con un sstema Xi ed un secondo robot Xi in service. Visto l'incremento delle attività chirurgiche connesse alla chirurgia robotica in ambito multidisciplinare (Urologia, ORL, Toracica, Ginecologica ed EBP) è necessario riscattare l'attuale roboto in service ed ottenere la disponibilità appieno di n.2 robot chirurgici presso IFO.</t>
  </si>
  <si>
    <t>Riscatto secondo robot da Vinci Xi</t>
  </si>
  <si>
    <t>Nota trasmessa alla Direzione Regionale Salute ed integrazione sociosanitaria Regione Lazio prot.IFO n. 9144 del 01/07/2019</t>
  </si>
  <si>
    <t>L'intervento prevede la sostituzione di n.2 Acceleratori Lineari LINAC in un bunker della UOC Radioterapia già esistenti in cui attualmente risultano installate altrettante apparecchiature. Gli attuali LINAC sono stati installati nel 2002 e presentano elevate problematiche connesse al reperimento del materiale di ricambio con fermi macchina sempre più frequenti e prolungati con ricaduta diretta sulla gestione delle liste d'attesa.</t>
  </si>
  <si>
    <t>Sostituzione n.2 acceleratori lineari</t>
  </si>
  <si>
    <t>Le attuali apparecchiature sono state acquisite ed installate nel 2007 (PET/CT) e presentano oggi limiti oggettivi nella realizzazione degli esami diagnostici medico nucleari connessi a tempi di esecuzione dell'esame molto lunghi, qualità dell'immagine prodotta e empre più frequenti e prolungati con ricaduta diretta sulla gestione delle liste d'attesa. Questo contrasta il piano degli IFO, vista la sua natura di polo oncologico di riferimento ed IRCCS, di incremento del numero di esami medico nucleari, cresciuto negli ultimi anni a 5.500/anno (per la PET/CT) ma vincolati nell'ulteriore crescita dalla tecnologia in dotazione ormai obsoleta. A questo si aggiunge l'impossibilità di produrre lavori scientifici avanzati data la qualità dell'immagine non in linea con le attuali evoluzioni tecnologiche presenti oggi sul mercato (tecnologia full digital).</t>
  </si>
  <si>
    <t>Sostituzione n.2 PET/CT</t>
  </si>
  <si>
    <t>Il sistema è costituito da un ecotomografo e da un software di fusione immagine ecotomografica e di risonanza magnetica. Tale sistema permette di eseguire direttamente in ambulatorio una biopsia dell'area prostatica di interesse con estrema certezza del punto da esamniare con approfondimento istologico. Tale attività permetterà un più rapido reclutamento paziente ed un utilizzo completo dell'ambulatorio di urologia.</t>
  </si>
  <si>
    <t>Sistema fusion per biopsie prostatiche</t>
  </si>
  <si>
    <t>L'intervento prevede la sostituzione di varie apparecchiature in dotazione alla chirurgia digestiva degli IFO, in forte sviluppo negli ultimi anni anche connesso ai vari studi sulla diagnosi precoce delle neolpasie dell'apparato digerente connesse a quelle del sistema respirarorio ed alla possibilità di effetuare biopsie direttamente in seduta diagnostica endoscopica senza necessità di ricovero o di intervento chirurgico del paziente. In particolare si richiede la sosituzione di n.1 colonna di ecoendoscopia (installata in IFO nel 2005), n.2 colonne di endoscopia (installate in IFO nel 2003) e n.2 elettrobisturi APC (Argon Plasma Coagulator, installato in IFO nel 2005). Tutte queste apparecchiature, non essendo in linea con le tecnologie ad oggi presenti sul mercato, non permettono l'esecuzione di esami avanzati e necessitano quindi di essere sostituite.</t>
  </si>
  <si>
    <t>Sostituzione apparecchiature obsolete servizio di endoscopia digestiva: n.1 colonna ecoendoscopica, n.2 colonne endoscopiche, n.2 eletrobisturi APC, n.1 lavaendoscopi</t>
  </si>
  <si>
    <t>L'intervento prevede la sostituzione di varie apparecchiature in dotazione alla neurochirurgia degli IFO, in forte sviluppo negli ultimi anni anche connesso all'innovazione di approccio chirurgico sviluppato. In particolare si richiede la sosituzione di n.1 sistema di neuronavigazione  (installato in IFO nel 2006), n.1 microscopio operatorio per neurochirurgia (installato in IFO nel 2007) e n.1 arco a C (installato in IFO nel 2009). Tutte queste apparecchiature, non essendo in linea con le tecnologie ad oggi presenti sul mercato, non permettono l'esecuzione di metodiche chirurgiche avanzate e necessitano quindi di essere sostituite.</t>
  </si>
  <si>
    <t>Sostituzione apparecchiature obsolete neurochirurgia: n.1 sistema di neuronavigazione, n.1 microscopio operatorio, n.1 arco a C</t>
  </si>
  <si>
    <t>L'intervento prevede la sostituzione di n.1 Gamma Camera installata presso la Medicina Nucleare degli IFO. Le attuali installate nel 2002 (gamma camera) presentano limiti oggettivi nella realizzazione degli esami diagnostici medico nucleari connessi a tempi di esecuzione dell'esame, qualità dell'immagine prodotta e tempi di fermo macchina sempre più frequenti ed estesi. Questo contrasta il piano degli IFO, vista la sua natura di polo oncologico di riferimento ed IRCCS.A questo si aggiunge l'impossibilità di produrre lavori scientifici avanzati data la qualità dell'immagine non in linea con le attuali evoluzioni tecnologiche presenti oggi sul mercato.</t>
  </si>
  <si>
    <t>n.1 SPECT/CT</t>
  </si>
  <si>
    <t>Sostituzione dell'attuale RM 1,5 T installata presso la UOC Radiologia e Diagnostica per Immagini IRE che è stato installata 10 anni fa.</t>
  </si>
  <si>
    <t>Sostituzione Risonanza Magnetica 1,5 Tesla</t>
  </si>
  <si>
    <t>Nota trasmessa in  riscontro alla richiesta regionale di cui al prot.n. 177857 del 27/02/2020 Direzione Regionale Salute ed integrazione sociosanitaria Regione Lazio</t>
  </si>
  <si>
    <t>Confermato fabbisogno di cui alla nota IFO prot.n.9144/2019 ed includendo in aggiunta Risonanza Magnetica 1,5T, sistema angiografico digitale</t>
  </si>
  <si>
    <t>Sostituzione dell'attuale sistema di angiografia digitale, non più in linea con le attuali tecnologie presenti sul mercato ed interessato da continui guasti e fermo macchina.</t>
  </si>
  <si>
    <t>Sostituzione angiografo digitale</t>
  </si>
  <si>
    <t>L'intervento prevede l'integrazione dei sistemi robotici con un secondo robot chirurgico Da Vinci Xi per incremento del numero delle prestazioni multidisciplinari e può essere inteso come alternativo a quanto richiesto alla Regione Lazio per lo stesso scopo con nota 9144 del 01/07/2019</t>
  </si>
  <si>
    <t>Acquisto secondo robot da Vinci (finanziamento 50% RL e 50% Ministero della Salute, quale alternativa a quanto richiesto per il Robot Chirurgico con nota 9144 del 01/07/2019)</t>
  </si>
  <si>
    <t>Ricerca scientifica - Nota trasmessa alla Direzione Regionale Salute ed integrazione sociosanitaria Regione Lazio prot.IFO n. 9145 del 01/07/2019</t>
  </si>
  <si>
    <t>L'intervento prevede la sostituzione di una TAC ormai con età pari a 10 anni, con una TAC dual source/multi energy che permetterebbe oltre che l'esecuzione di esami con elevata efficienza diagnostica, più rapidi e capaci di emettere meno dose al paziente, anche la possibilità di effettuare attività di ricerca traslazionale e di precisione.</t>
  </si>
  <si>
    <t>TAC Multistrato a doppia sorgente radiogena/multienergy - Cofinanziamento 50% RL</t>
  </si>
  <si>
    <t>Sostituzione apparecchiature dermatologiche e di ricerca per obsolescenza tecnologica e possibilità di acquisizione di sistemi che permettano nuovi approcci diagnostici e di ricerca scientifica.</t>
  </si>
  <si>
    <t>3D whole body imaging System - RM G Scan - Fibroscan - Cofinanziamento 50% RL</t>
  </si>
  <si>
    <t>Citofluorimetro cell sorter - digital droplet - ecografo - seminatore automatico robotico - Cofinanziamento 50% RL</t>
  </si>
  <si>
    <t>Acquisizione di nuove apparecchiature per allestire lo stabulario in realizzazione presso l'unica sede degli IFO di Via Elio Chianesi, 53 - 00144 Roma.</t>
  </si>
  <si>
    <t>Varie apparecchiature per stabulario - preclinica - Cofinanziamento 50% RL</t>
  </si>
  <si>
    <t>Tecnologia necessaria per implementare la diagnostica molecolare attualmente svolta nel laboratorio di anatomia patologica. Permetterà di analizzare pannelli di geni molto più complessi degli attuali riuscendo quindi ad identificare al meglio le alterazioni genetiche alla base di ogni singolo tumore e quindi di ogni singolo pazinente (terapia mirata)</t>
  </si>
  <si>
    <t>Sequenziatore acidi nucleici - Medicina di precisione</t>
  </si>
  <si>
    <t>Sistema "GPS" che permette di identificare, in un'unica sezione di tessuto tumorale, mediante l'analisi sia proteica che trascrittomica, biomarcatori specifici in grado di caratterizzare singole cellule all'intreno del microambiente tumorale.</t>
  </si>
  <si>
    <t>Identificatore spaziale della cellula tumorale- Medicina di precisione</t>
  </si>
  <si>
    <t>Piattaforma automatizzata per l'analisi della qualità degli acidi nucleici da sequenziare e preparatore di campioni a singola cellula in grado di poter analizzare la eterogeneità del campione tumorale e del microambiente circostante.</t>
  </si>
  <si>
    <t>Analizzatore DNA e sistema di sequenziamento a singola cellula- Medicina di precisione</t>
  </si>
  <si>
    <t>Frammentatore di DNA in grado di riprodurre accuratamente la dimensione del DNA da sequenziare</t>
  </si>
  <si>
    <t>Preparatore campioni da sequenziare- Medicina di precisione</t>
  </si>
  <si>
    <t>Sistema utilizzato nell'ambito dell'attività del centro di metabolomica dell'Istituto per l'analisi e la composizione lipidica della cute e per la distinzione di profili associati a patologie infiammatorie della cute e risposta ai trattamenti terapeutici . Modelli sperimentali nell'identificazione della progressione dei marcatori tumorali (melanoma).</t>
  </si>
  <si>
    <t>Aggiorname nto sistema di cromatografia liquida e spettrometria di massa con triplo quadripolo- Medicina di precisione</t>
  </si>
  <si>
    <t>Permetterà di implementare una metodica diagnostica finalizzata a quantificare la fibrosi epatica, tipologie di patologie del fegato connesse a stati oncologici del paziente e monitoraggio nel tempo delle stesse.</t>
  </si>
  <si>
    <t>Fibroscan- Medicina di precisione</t>
  </si>
  <si>
    <t>Sistema di rilevamento per l'analisi di espressioni proteiche ottenute da biopsie di soggetti con patologie infiammatorie e neoplastiche cutanee per studi correlati alla patogenesi delle manifestazioni cliniche e per il monitoraggio delle risposte terapeutiche nell'ambito di sviluppi della medicina di precisione.</t>
  </si>
  <si>
    <t>Sistema di acquisizione immagini e analisi densitometrica per gels e filtri dotato di lampada UV e luce chiara- Medicina di precisione</t>
  </si>
  <si>
    <t>Analisi di profili genici di malattie infiammatorie croniche cutanee nell'ottica di monitoraggio delle risposte terapeutiche nell'ambito di sviluppi di medicina di precisione.</t>
  </si>
  <si>
    <t>Real Time PCR per analisi espressione genica multicolor - Medicina di precisione</t>
  </si>
  <si>
    <t>13 - Altro (Acquisto sistemi e tecnologie informatiche)</t>
  </si>
  <si>
    <t>Ammodernamento tecnologico delle postazioni di lavoro a supporto delle attività clinico-assistenziali e tecnico-amministrative. Adeguamento e potenziamento dei software dedicati all'assistrenza sanitaria, prenotazione prestazioni e gestione lista d'attesa, gestione digitale dei documenti, di gestione del consenso al trattamento dei dati e consenso informato. Acquisizione delle piattaforme di cyberdefence in accordo a quanto definito dal GDPR n. 679/2016 e D.Lgs. 101/2018</t>
  </si>
  <si>
    <t>n.250 PDL e n.50 PC portatili, sistema Recall esame paziente, n.6 Sistemi di videoconferenza, SW per prescrizione e somministrazione farmaci con sistema informatizzato, Integrazione comunicazione al paziente tramite sito web, Upgrade Folium, Upgrade Civilia, Completamento CC Digitale Reparti, Sistema di encription dati sensibili, Ampliamento CONFIRMO, Registro Log management/IAM/SIEM, Sistema Cyber defence, Gestione turnistica infermieristica</t>
  </si>
  <si>
    <t>Nota Regione Lazio prot.n. 839320 del 30/09/2020 e Nota trasmessa alla Direzione Regionale Salute ed integrazione sociosanitaria Regione Lazio prot.IFO n. 9144 del 01/07/2019</t>
  </si>
  <si>
    <t>Fornitura access point per completamento copertura wi-fi aziendale. Completamento sistema di back up offline e VTL. Fornitura di apparati attivi a sostituzione di quelli ormai obsoleti e non interfacciabili con la realtà tecnologica attuale.</t>
  </si>
  <si>
    <t>n.180 Access Point Wi-Fi interfacciabili con Firewall Aziendale, Sistema Back up Off-line, Sistema di Back up VTL, n.30 switch HPE</t>
  </si>
  <si>
    <t>Lavori di sostituzione cablaggio dorsali rame, realizzazione punti rete, server, storage e fibre ottiche.</t>
  </si>
  <si>
    <t>Cablaggio dorsali rame, realizzazione punti rete, installazione server e storage -  Sostituzione FO</t>
  </si>
  <si>
    <t xml:space="preserve">Necessario potenziamento del server blade del Data Center IFO (ormai saturo) e contestuale adeguamento del sistema di disaster recovery e NAS archiviazione dati
</t>
  </si>
  <si>
    <t>Fornitura potenziamento Server Blade, Sistema di disaster recovery, NAS Archiviazione dati</t>
  </si>
  <si>
    <t>Interventi necessari all'implementazione dei sistemi informativi degli IFO di cui alla terza fase dell’art.20 L.67/88 e finalizzati alla completa conformità alla normativa sulla gestione dei dati ormai in vigore (GDPR n. 679/2016) e del D.Lgs. 101/2018.</t>
  </si>
  <si>
    <t>Sistema di disaster recovery, Sistema di encription dati sensibili, Registro delle attività di trattamento, Sistema di gestione informatizzata dei consensi informati, Sistema di regiatro log Active Directory per copia documenti sensibili, cambio psw, NAS per archiviazione dati, Sistema di Cyber defence comprensivo di rilevamento delle minacce in tempo reale e loro risoluzione, Sistema informatizzato servizio di recall esame paiente comprensivo di pacchetto SMS, N.4 sistemi di videoconferenza</t>
  </si>
  <si>
    <t>Progetto di realizzaizone del laboratorio di colture cellulari</t>
  </si>
  <si>
    <t>11 - Acquisto di mobili ed arredi</t>
  </si>
  <si>
    <t>DGR 861/2017 - scheda 81 - Det RL G14005/2020</t>
  </si>
  <si>
    <t xml:space="preserve">DGR 861/2017 - scheda 82 </t>
  </si>
  <si>
    <t>DGR 861/2017 - scheda 81 - Det. RL G14005 del 24/11/2020</t>
  </si>
  <si>
    <t>Realizzazione nuovo impianto chiamata infermieri</t>
  </si>
  <si>
    <t>NA</t>
  </si>
  <si>
    <t>Stralcio 1-B-2</t>
  </si>
  <si>
    <t>Nota IFO n.9144 del 9/7/2019</t>
  </si>
  <si>
    <t>Realizzazine di una piastra ambulatoriale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</si>
</sst>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4" formatCode="_-&quot;€&quot;\ * #,##0.00_-;\-&quot;€&quot;\ * #,##0.00_-;_-&quot;€&quot;\ * &quot;-&quot;??_-;_-@_-"/>
    <numFmt numFmtId="43" formatCode="_-* #,##0.00_-;\-* #,##0.00_-;_-* &quot;-&quot;??_-;_-@_-"/>
    <numFmt numFmtId="164" formatCode="#,##0.00\ &quot;€&quot;;[Red]\-#,##0.00\ &quot;€&quot;"/>
    <numFmt numFmtId="165" formatCode="_-* #,##0.00\ &quot;€&quot;_-;\-* #,##0.00\ &quot;€&quot;_-;_-* &quot;-&quot;??\ &quot;€&quot;_-;_-@_-"/>
    <numFmt numFmtId="166" formatCode="_-* #,##0_-;\-* #,##0_-;_-* &quot;-&quot;??_-;_-@_-"/>
    <numFmt numFmtId="167" formatCode="&quot;€&quot;\ #,##0.00"/>
    <numFmt numFmtId="168" formatCode="_-[$€-410]\ * #,##0.00_-;\-[$€-410]\ * #,##0.00_-;_-[$€-410]\ * &quot;-&quot;??_-;_-@_-"/>
    <numFmt numFmtId="169" formatCode="_-* #,##0.00_-;\-* #,##0.00_-;_-* \-??_-;_-@_-"/>
    <numFmt numFmtId="170" formatCode="_-[$€]\ * #,##0.00_-;\-[$€]\ * #,##0.00_-;_-[$€]\ * &quot;-&quot;??_-;_-@_-"/>
    <numFmt numFmtId="171" formatCode="_-* #,##0.00\ [$€-410]_-;\-* #,##0.00\ [$€-410]_-;_-* &quot;-&quot;??\ [$€-410]_-;_-@_-"/>
  </numFmts>
  <fonts count="23" x14ac:knownFonts="1">
    <font>
      <sz val="11"/>
      <color theme="1"/>
      <name val="Calibri"/>
      <family val="2"/>
      <scheme val="minor"/>
    </font>
    <font>
      <sz val="11"/>
      <color theme="1"/>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sz val="11"/>
      <color indexed="8"/>
      <name val="Calibri"/>
      <family val="2"/>
    </font>
    <font>
      <b/>
      <i/>
      <sz val="12"/>
      <color indexed="8"/>
      <name val="Calibri"/>
      <family val="2"/>
    </font>
    <font>
      <sz val="12"/>
      <color indexed="8"/>
      <name val="Calibri"/>
      <family val="2"/>
    </font>
    <font>
      <sz val="9"/>
      <color indexed="8"/>
      <name val="Calibri"/>
      <family val="2"/>
    </font>
    <font>
      <b/>
      <sz val="12"/>
      <color indexed="8"/>
      <name val="Calibri"/>
      <family val="2"/>
    </font>
    <font>
      <b/>
      <sz val="12"/>
      <color theme="1"/>
      <name val="Calibri"/>
      <family val="2"/>
    </font>
    <font>
      <b/>
      <vertAlign val="superscript"/>
      <sz val="12"/>
      <color theme="1"/>
      <name val="Calibri"/>
      <family val="2"/>
    </font>
    <font>
      <sz val="12"/>
      <color theme="1"/>
      <name val="Calibri"/>
      <family val="2"/>
    </font>
    <font>
      <sz val="12"/>
      <name val="Calibri"/>
      <family val="2"/>
    </font>
    <font>
      <sz val="8"/>
      <color indexed="81"/>
      <name val="Tahoma"/>
      <family val="2"/>
    </font>
    <font>
      <sz val="10"/>
      <name val="Arial"/>
      <family val="2"/>
    </font>
    <font>
      <sz val="11"/>
      <color rgb="FF000000"/>
      <name val="Calibri"/>
      <family val="2"/>
      <charset val="1"/>
    </font>
    <font>
      <sz val="10"/>
      <color theme="1"/>
      <name val="Calibri"/>
      <family val="2"/>
      <scheme val="minor"/>
    </font>
    <font>
      <sz val="11"/>
      <name val="Calibri"/>
      <family val="2"/>
    </font>
    <font>
      <sz val="9"/>
      <color rgb="FF000000"/>
      <name val="Calibri"/>
      <family val="2"/>
      <charset val="1"/>
    </font>
    <font>
      <sz val="8"/>
      <color rgb="FF000000"/>
      <name val="Calibri"/>
      <family val="2"/>
      <charset val="1"/>
    </font>
    <font>
      <sz val="11"/>
      <name val="Calibri"/>
      <family val="2"/>
      <charset val="1"/>
    </font>
    <font>
      <sz val="8"/>
      <color rgb="FF000000"/>
      <name val="Tahom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auto="1"/>
      </left>
      <right/>
      <top/>
      <bottom/>
      <diagonal/>
    </border>
  </borders>
  <cellStyleXfs count="29">
    <xf numFmtId="0" fontId="0" fillId="0" borderId="0"/>
    <xf numFmtId="43" fontId="1" fillId="0" borderId="0" applyFont="0" applyFill="0" applyBorder="0" applyAlignment="0" applyProtection="0"/>
    <xf numFmtId="0" fontId="5" fillId="0" borderId="0"/>
    <xf numFmtId="43" fontId="15" fillId="0" borderId="0" applyFill="0" applyBorder="0" applyAlignment="0" applyProtection="0"/>
    <xf numFmtId="43" fontId="5" fillId="0" borderId="0" applyFont="0" applyFill="0" applyBorder="0" applyAlignment="0" applyProtection="0"/>
    <xf numFmtId="169" fontId="5" fillId="0" borderId="0"/>
    <xf numFmtId="169" fontId="5" fillId="0" borderId="0" applyFill="0" applyBorder="0" applyAlignment="0" applyProtection="0"/>
    <xf numFmtId="43" fontId="15" fillId="0" borderId="0" applyFont="0" applyFill="0" applyBorder="0" applyAlignment="0" applyProtection="0"/>
    <xf numFmtId="169" fontId="16" fillId="0" borderId="0"/>
    <xf numFmtId="42" fontId="5" fillId="0" borderId="0" applyFont="0" applyFill="0" applyBorder="0" applyAlignment="0" applyProtection="0"/>
    <xf numFmtId="44" fontId="15" fillId="0" borderId="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170" fontId="15" fillId="0" borderId="0" applyFont="0" applyFill="0" applyBorder="0" applyAlignment="0" applyProtection="0"/>
    <xf numFmtId="44" fontId="5" fillId="0" borderId="0" applyFont="0" applyFill="0" applyBorder="0" applyAlignment="0" applyProtection="0"/>
    <xf numFmtId="169" fontId="5" fillId="0" borderId="0"/>
    <xf numFmtId="0" fontId="5" fillId="0" borderId="0"/>
    <xf numFmtId="43" fontId="15" fillId="0" borderId="0" applyFont="0" applyFill="0" applyBorder="0" applyAlignment="0" applyProtection="0"/>
    <xf numFmtId="169" fontId="15" fillId="0" borderId="0" applyFill="0" applyBorder="0" applyAlignment="0" applyProtection="0"/>
    <xf numFmtId="0" fontId="15" fillId="0" borderId="0"/>
    <xf numFmtId="0" fontId="15" fillId="0" borderId="0"/>
    <xf numFmtId="0" fontId="16" fillId="0" borderId="0"/>
    <xf numFmtId="0" fontId="15" fillId="0" borderId="0"/>
    <xf numFmtId="0" fontId="15" fillId="0" borderId="0"/>
    <xf numFmtId="43" fontId="1" fillId="0" borderId="0" applyFont="0" applyFill="0" applyBorder="0" applyAlignment="0" applyProtection="0"/>
    <xf numFmtId="43" fontId="15" fillId="0" borderId="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109">
    <xf numFmtId="0" fontId="0" fillId="0" borderId="0" xfId="0"/>
    <xf numFmtId="0" fontId="2"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wrapText="1"/>
    </xf>
    <xf numFmtId="0" fontId="6" fillId="2" borderId="0" xfId="2" applyFont="1" applyFill="1" applyBorder="1" applyAlignment="1">
      <alignment vertical="center"/>
    </xf>
    <xf numFmtId="0" fontId="7" fillId="2" borderId="0" xfId="2" applyFont="1" applyFill="1" applyBorder="1" applyAlignment="1">
      <alignment vertical="center"/>
    </xf>
    <xf numFmtId="0" fontId="7" fillId="2" borderId="0" xfId="2"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vertical="center" wrapText="1"/>
    </xf>
    <xf numFmtId="0" fontId="8" fillId="0" borderId="0" xfId="2" applyFont="1" applyFill="1"/>
    <xf numFmtId="0" fontId="8" fillId="0" borderId="0" xfId="2" applyFont="1" applyFill="1" applyBorder="1" applyAlignment="1">
      <alignment horizontal="left" wrapText="1"/>
    </xf>
    <xf numFmtId="0" fontId="6" fillId="3" borderId="0" xfId="2" applyFont="1" applyFill="1" applyBorder="1" applyAlignment="1">
      <alignment vertical="center"/>
    </xf>
    <xf numFmtId="0" fontId="7" fillId="3" borderId="0" xfId="2" applyFont="1" applyFill="1" applyAlignment="1">
      <alignment vertical="center"/>
    </xf>
    <xf numFmtId="0" fontId="0" fillId="0" borderId="0" xfId="0" applyAlignment="1">
      <alignment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1" xfId="2" applyFont="1" applyFill="1" applyBorder="1" applyAlignment="1">
      <alignment horizontal="left" vertical="center"/>
    </xf>
    <xf numFmtId="166" fontId="10" fillId="2" borderId="0" xfId="1" applyNumberFormat="1" applyFont="1" applyFill="1" applyAlignment="1">
      <alignment horizontal="left" vertical="center"/>
    </xf>
    <xf numFmtId="0" fontId="10" fillId="2" borderId="5" xfId="0" applyFont="1" applyFill="1" applyBorder="1" applyAlignment="1">
      <alignment horizontal="left" vertical="center" wrapText="1"/>
    </xf>
    <xf numFmtId="0" fontId="10" fillId="2" borderId="5" xfId="0" applyFont="1" applyFill="1" applyBorder="1" applyAlignment="1">
      <alignment horizontal="left" vertical="center"/>
    </xf>
    <xf numFmtId="0" fontId="12" fillId="2" borderId="5" xfId="0" applyFont="1" applyFill="1" applyBorder="1" applyAlignment="1">
      <alignment horizontal="left" vertical="center"/>
    </xf>
    <xf numFmtId="0" fontId="13" fillId="2" borderId="5" xfId="0" applyFont="1" applyFill="1" applyBorder="1" applyAlignment="1">
      <alignment horizontal="left" vertical="center" wrapText="1"/>
    </xf>
    <xf numFmtId="4" fontId="13" fillId="2" borderId="5" xfId="0" applyNumberFormat="1" applyFont="1" applyFill="1" applyBorder="1" applyAlignment="1">
      <alignment horizontal="left" vertical="center" wrapText="1"/>
    </xf>
    <xf numFmtId="166" fontId="12" fillId="2" borderId="5" xfId="1" applyNumberFormat="1" applyFont="1" applyFill="1" applyBorder="1" applyAlignment="1">
      <alignment horizontal="left" vertical="center"/>
    </xf>
    <xf numFmtId="167" fontId="12" fillId="2" borderId="5" xfId="0" applyNumberFormat="1" applyFont="1" applyFill="1" applyBorder="1" applyAlignment="1">
      <alignment horizontal="left" vertical="center"/>
    </xf>
    <xf numFmtId="0" fontId="12" fillId="2" borderId="0" xfId="0" applyFont="1" applyFill="1" applyAlignment="1">
      <alignment horizontal="left" vertical="center"/>
    </xf>
    <xf numFmtId="4" fontId="12" fillId="2" borderId="5" xfId="0" applyNumberFormat="1" applyFont="1" applyFill="1" applyBorder="1" applyAlignment="1">
      <alignment horizontal="left" vertical="center"/>
    </xf>
    <xf numFmtId="168" fontId="12" fillId="2" borderId="5" xfId="0" applyNumberFormat="1" applyFont="1" applyFill="1" applyBorder="1" applyAlignment="1">
      <alignment horizontal="left" vertical="center"/>
    </xf>
    <xf numFmtId="0" fontId="12" fillId="2" borderId="0" xfId="0" applyFont="1" applyFill="1" applyAlignment="1">
      <alignment horizontal="left"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wrapText="1"/>
    </xf>
    <xf numFmtId="4" fontId="13" fillId="2" borderId="5" xfId="0" applyNumberFormat="1" applyFont="1" applyFill="1" applyBorder="1" applyAlignment="1">
      <alignment horizontal="right" vertical="center" wrapText="1"/>
    </xf>
    <xf numFmtId="0" fontId="10" fillId="2" borderId="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12" fillId="2" borderId="10" xfId="0" applyFont="1" applyFill="1" applyBorder="1" applyAlignment="1">
      <alignment horizontal="left" vertical="center"/>
    </xf>
    <xf numFmtId="4" fontId="13" fillId="2" borderId="0" xfId="0" applyNumberFormat="1" applyFont="1" applyFill="1" applyBorder="1" applyAlignment="1">
      <alignment horizontal="left" vertical="center" wrapText="1"/>
    </xf>
    <xf numFmtId="0" fontId="12" fillId="2" borderId="5" xfId="0" applyFont="1" applyFill="1" applyBorder="1" applyAlignment="1">
      <alignment horizontal="center" vertical="center"/>
    </xf>
    <xf numFmtId="167" fontId="18" fillId="2" borderId="8" xfId="0" applyNumberFormat="1" applyFont="1" applyFill="1" applyBorder="1" applyAlignment="1">
      <alignment horizontal="center" vertical="center"/>
    </xf>
    <xf numFmtId="0" fontId="12" fillId="2" borderId="4" xfId="0" applyFont="1" applyFill="1" applyBorder="1" applyAlignment="1">
      <alignment horizontal="left" vertical="center"/>
    </xf>
    <xf numFmtId="0" fontId="10" fillId="2" borderId="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165" fontId="18" fillId="2" borderId="8"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2" fontId="18" fillId="2" borderId="8" xfId="0" applyNumberFormat="1" applyFont="1" applyFill="1" applyBorder="1" applyAlignment="1">
      <alignment horizontal="center" vertical="center"/>
    </xf>
    <xf numFmtId="4" fontId="12" fillId="2" borderId="8" xfId="0" applyNumberFormat="1" applyFont="1" applyFill="1" applyBorder="1" applyAlignment="1">
      <alignment horizontal="center" vertical="center"/>
    </xf>
    <xf numFmtId="0" fontId="12" fillId="2" borderId="5" xfId="0" applyFont="1" applyFill="1" applyBorder="1" applyAlignment="1">
      <alignment horizontal="left" vertical="center" wrapText="1"/>
    </xf>
    <xf numFmtId="171" fontId="18" fillId="2" borderId="8" xfId="0" applyNumberFormat="1" applyFont="1" applyFill="1" applyBorder="1" applyAlignment="1">
      <alignment horizontal="center" vertical="center"/>
    </xf>
    <xf numFmtId="14" fontId="13" fillId="2" borderId="5" xfId="0" applyNumberFormat="1" applyFont="1" applyFill="1" applyBorder="1" applyAlignment="1">
      <alignment horizontal="left" vertical="center" wrapText="1"/>
    </xf>
    <xf numFmtId="0" fontId="10" fillId="2" borderId="0" xfId="0" applyFont="1" applyFill="1" applyAlignment="1">
      <alignment horizontal="left" vertical="center" wrapText="1"/>
    </xf>
    <xf numFmtId="167" fontId="12" fillId="2" borderId="5" xfId="0" applyNumberFormat="1" applyFont="1" applyFill="1" applyBorder="1" applyAlignment="1">
      <alignment horizontal="left" vertical="center" wrapText="1"/>
    </xf>
    <xf numFmtId="0" fontId="12" fillId="2" borderId="4" xfId="0" applyFont="1" applyFill="1" applyBorder="1" applyAlignment="1">
      <alignment horizontal="left" vertical="center" wrapText="1"/>
    </xf>
    <xf numFmtId="17" fontId="12" fillId="2" borderId="5" xfId="0" applyNumberFormat="1" applyFont="1" applyFill="1" applyBorder="1" applyAlignment="1">
      <alignment horizontal="left" vertical="center"/>
    </xf>
    <xf numFmtId="17" fontId="13" fillId="2" borderId="5" xfId="0" applyNumberFormat="1" applyFont="1" applyFill="1" applyBorder="1" applyAlignment="1">
      <alignment horizontal="left" vertical="center" wrapText="1"/>
    </xf>
    <xf numFmtId="0" fontId="12" fillId="2" borderId="5" xfId="0" applyFont="1" applyFill="1" applyBorder="1" applyAlignment="1">
      <alignment horizontal="center" vertical="center" wrapText="1"/>
    </xf>
    <xf numFmtId="17" fontId="12" fillId="2" borderId="4" xfId="0" applyNumberFormat="1" applyFont="1" applyFill="1" applyBorder="1" applyAlignment="1">
      <alignment horizontal="left" vertical="center" wrapText="1"/>
    </xf>
    <xf numFmtId="0" fontId="19" fillId="0" borderId="5" xfId="0" applyFont="1" applyBorder="1" applyAlignment="1">
      <alignment vertical="center" wrapText="1"/>
    </xf>
    <xf numFmtId="0" fontId="12" fillId="2" borderId="10" xfId="0" applyFont="1" applyFill="1" applyBorder="1" applyAlignment="1">
      <alignment horizontal="center" vertical="center"/>
    </xf>
    <xf numFmtId="0" fontId="12" fillId="2" borderId="5" xfId="0" quotePrefix="1" applyFont="1" applyFill="1" applyBorder="1" applyAlignment="1">
      <alignment horizontal="right" vertical="center"/>
    </xf>
    <xf numFmtId="0" fontId="12" fillId="2" borderId="5" xfId="0" quotePrefix="1" applyFont="1" applyFill="1" applyBorder="1" applyAlignment="1">
      <alignment horizontal="left" vertical="center"/>
    </xf>
    <xf numFmtId="168" fontId="12" fillId="2" borderId="5" xfId="0" quotePrefix="1" applyNumberFormat="1" applyFont="1" applyFill="1" applyBorder="1" applyAlignment="1">
      <alignment horizontal="left" vertical="center"/>
    </xf>
    <xf numFmtId="0" fontId="12" fillId="2" borderId="5" xfId="0" quotePrefix="1" applyFont="1" applyFill="1" applyBorder="1" applyAlignment="1">
      <alignment horizontal="left" vertical="center" wrapText="1"/>
    </xf>
    <xf numFmtId="167" fontId="17" fillId="2" borderId="5" xfId="0" applyNumberFormat="1" applyFont="1" applyFill="1" applyBorder="1" applyAlignment="1">
      <alignment vertical="center"/>
    </xf>
    <xf numFmtId="171" fontId="12" fillId="2" borderId="5" xfId="0" applyNumberFormat="1" applyFont="1" applyFill="1" applyBorder="1" applyAlignment="1">
      <alignment horizontal="left" vertical="center"/>
    </xf>
    <xf numFmtId="0" fontId="20" fillId="0" borderId="11" xfId="0" applyFont="1" applyBorder="1" applyAlignment="1">
      <alignment vertical="center" wrapText="1"/>
    </xf>
    <xf numFmtId="171" fontId="1" fillId="0" borderId="5" xfId="0" applyNumberFormat="1" applyFont="1" applyBorder="1"/>
    <xf numFmtId="0" fontId="12" fillId="2" borderId="5" xfId="0" quotePrefix="1" applyFont="1" applyFill="1" applyBorder="1" applyAlignment="1">
      <alignment horizontal="center" vertical="center" wrapText="1"/>
    </xf>
    <xf numFmtId="171" fontId="18" fillId="2" borderId="5" xfId="0" applyNumberFormat="1" applyFont="1" applyFill="1" applyBorder="1" applyAlignment="1">
      <alignment horizontal="center" vertical="center"/>
    </xf>
    <xf numFmtId="0" fontId="13" fillId="2" borderId="5" xfId="0" applyFont="1" applyFill="1" applyBorder="1" applyAlignment="1">
      <alignment horizontal="center" vertical="center" wrapText="1"/>
    </xf>
    <xf numFmtId="167" fontId="12" fillId="2" borderId="5" xfId="0" applyNumberFormat="1" applyFont="1" applyFill="1" applyBorder="1" applyAlignment="1">
      <alignment horizontal="center" vertical="center"/>
    </xf>
    <xf numFmtId="0" fontId="1" fillId="0" borderId="5" xfId="0" applyFont="1" applyBorder="1" applyAlignment="1">
      <alignment horizontal="left" vertical="center"/>
    </xf>
    <xf numFmtId="0" fontId="0" fillId="0" borderId="5" xfId="0" applyBorder="1" applyAlignment="1">
      <alignment horizontal="left" vertical="center"/>
    </xf>
    <xf numFmtId="164" fontId="1" fillId="0" borderId="5" xfId="0" applyNumberFormat="1" applyFont="1" applyBorder="1" applyAlignment="1">
      <alignment horizontal="left" vertical="center"/>
    </xf>
    <xf numFmtId="0" fontId="0" fillId="0" borderId="4" xfId="0" applyFill="1" applyBorder="1" applyAlignment="1">
      <alignment horizontal="left" vertical="center"/>
    </xf>
    <xf numFmtId="0" fontId="1" fillId="0" borderId="4" xfId="0" applyFon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vertical="center"/>
    </xf>
    <xf numFmtId="0" fontId="0" fillId="0" borderId="5" xfId="0" applyBorder="1"/>
    <xf numFmtId="171" fontId="17" fillId="2" borderId="7" xfId="0" applyNumberFormat="1" applyFont="1" applyFill="1" applyBorder="1" applyAlignment="1">
      <alignment vertical="center"/>
    </xf>
    <xf numFmtId="171" fontId="10" fillId="2" borderId="5" xfId="0" applyNumberFormat="1" applyFont="1" applyFill="1" applyBorder="1" applyAlignment="1">
      <alignment horizontal="left" vertical="center" wrapText="1"/>
    </xf>
    <xf numFmtId="0" fontId="0" fillId="0" borderId="5" xfId="0" applyBorder="1" applyAlignment="1">
      <alignment vertical="center" wrapText="1"/>
    </xf>
    <xf numFmtId="171" fontId="17" fillId="0" borderId="5" xfId="0" applyNumberFormat="1" applyFont="1" applyBorder="1" applyAlignment="1">
      <alignment vertical="center"/>
    </xf>
    <xf numFmtId="171" fontId="17" fillId="0" borderId="7" xfId="0" applyNumberFormat="1" applyFont="1" applyBorder="1" applyAlignment="1">
      <alignment vertical="center"/>
    </xf>
    <xf numFmtId="0" fontId="21" fillId="0" borderId="5" xfId="0" applyFont="1" applyBorder="1" applyAlignment="1">
      <alignment vertical="center"/>
    </xf>
    <xf numFmtId="171" fontId="12" fillId="2" borderId="5" xfId="0" applyNumberFormat="1" applyFont="1" applyFill="1" applyBorder="1" applyAlignment="1">
      <alignment horizontal="left" vertical="center" wrapText="1"/>
    </xf>
    <xf numFmtId="171" fontId="15" fillId="0" borderId="5" xfId="0" applyNumberFormat="1" applyFont="1" applyBorder="1" applyAlignment="1">
      <alignment vertical="center"/>
    </xf>
    <xf numFmtId="171" fontId="15" fillId="0" borderId="9" xfId="0" applyNumberFormat="1" applyFont="1" applyBorder="1" applyAlignment="1">
      <alignment vertical="center"/>
    </xf>
    <xf numFmtId="171" fontId="13" fillId="2" borderId="5" xfId="0" applyNumberFormat="1" applyFont="1" applyFill="1" applyBorder="1" applyAlignment="1">
      <alignment horizontal="right" vertical="center" wrapText="1"/>
    </xf>
    <xf numFmtId="0" fontId="7" fillId="2" borderId="0" xfId="2"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left"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cellXfs>
  <cellStyles count="29">
    <cellStyle name="Comma 2" xfId="3"/>
    <cellStyle name="Comma 2 2" xfId="25"/>
    <cellStyle name="Comma 3" xfId="4"/>
    <cellStyle name="Comma 3 2" xfId="26"/>
    <cellStyle name="Comma 4" xfId="5"/>
    <cellStyle name="Comma 5" xfId="6"/>
    <cellStyle name="Comma 6" xfId="7"/>
    <cellStyle name="Comma 6 2" xfId="27"/>
    <cellStyle name="Comma 7" xfId="8"/>
    <cellStyle name="Currency [0] 2" xfId="9"/>
    <cellStyle name="Currency 2" xfId="10"/>
    <cellStyle name="Currency 3" xfId="11"/>
    <cellStyle name="Euro" xfId="12"/>
    <cellStyle name="Euro 2" xfId="13"/>
    <cellStyle name="Euro 3" xfId="14"/>
    <cellStyle name="Excel Built-in Comma" xfId="15"/>
    <cellStyle name="Excel Built-in Normal" xfId="16"/>
    <cellStyle name="Migliaia" xfId="1" builtinId="3"/>
    <cellStyle name="Migliaia 2" xfId="17"/>
    <cellStyle name="Migliaia 2 2" xfId="28"/>
    <cellStyle name="Migliaia 3" xfId="18"/>
    <cellStyle name="Migliaia 4" xfId="24"/>
    <cellStyle name="Normal 2" xfId="19"/>
    <cellStyle name="Normal 3" xfId="2"/>
    <cellStyle name="Normal 4" xfId="20"/>
    <cellStyle name="Normal 5" xfId="21"/>
    <cellStyle name="Normale" xfId="0" builtinId="0"/>
    <cellStyle name="Normale 2" xfId="22"/>
    <cellStyle name="Normale 3"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5</xdr:col>
      <xdr:colOff>698500</xdr:colOff>
      <xdr:row>21</xdr:row>
      <xdr:rowOff>15875</xdr:rowOff>
    </xdr:to>
    <xdr:cxnSp macro="">
      <xdr:nvCxnSpPr>
        <xdr:cNvPr id="47" name="Connettore 1 46">
          <a:extLst>
            <a:ext uri="{FF2B5EF4-FFF2-40B4-BE49-F238E27FC236}">
              <a16:creationId xmlns:a16="http://schemas.microsoft.com/office/drawing/2014/main" id="{00000000-0008-0000-0100-00002F000000}"/>
            </a:ext>
          </a:extLst>
        </xdr:cNvPr>
        <xdr:cNvCxnSpPr/>
      </xdr:nvCxnSpPr>
      <xdr:spPr>
        <a:xfrm flipV="1">
          <a:off x="3825875" y="15144750"/>
          <a:ext cx="7048500" cy="103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76200</xdr:colOff>
      <xdr:row>21</xdr:row>
      <xdr:rowOff>0</xdr:rowOff>
    </xdr:from>
    <xdr:to>
      <xdr:col>16</xdr:col>
      <xdr:colOff>95250</xdr:colOff>
      <xdr:row>21</xdr:row>
      <xdr:rowOff>19050</xdr:rowOff>
    </xdr:to>
    <xdr:cxnSp macro="">
      <xdr:nvCxnSpPr>
        <xdr:cNvPr id="55" name="Connettore 1 54">
          <a:extLst>
            <a:ext uri="{FF2B5EF4-FFF2-40B4-BE49-F238E27FC236}">
              <a16:creationId xmlns:a16="http://schemas.microsoft.com/office/drawing/2014/main" id="{00000000-0008-0000-0100-000037000000}"/>
            </a:ext>
          </a:extLst>
        </xdr:cNvPr>
        <xdr:cNvCxnSpPr/>
      </xdr:nvCxnSpPr>
      <xdr:spPr>
        <a:xfrm>
          <a:off x="16459200" y="15259050"/>
          <a:ext cx="4514850" cy="1028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21</xdr:row>
      <xdr:rowOff>0</xdr:rowOff>
    </xdr:from>
    <xdr:to>
      <xdr:col>26</xdr:col>
      <xdr:colOff>19050</xdr:colOff>
      <xdr:row>21</xdr:row>
      <xdr:rowOff>19050</xdr:rowOff>
    </xdr:to>
    <xdr:cxnSp macro="">
      <xdr:nvCxnSpPr>
        <xdr:cNvPr id="61" name="Connettore 1 60">
          <a:extLst>
            <a:ext uri="{FF2B5EF4-FFF2-40B4-BE49-F238E27FC236}">
              <a16:creationId xmlns:a16="http://schemas.microsoft.com/office/drawing/2014/main" id="{00000000-0008-0000-0100-00003D000000}"/>
            </a:ext>
          </a:extLst>
        </xdr:cNvPr>
        <xdr:cNvCxnSpPr/>
      </xdr:nvCxnSpPr>
      <xdr:spPr>
        <a:xfrm flipV="1">
          <a:off x="20878800" y="15240000"/>
          <a:ext cx="12211050" cy="1047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28</xdr:row>
      <xdr:rowOff>0</xdr:rowOff>
    </xdr:from>
    <xdr:to>
      <xdr:col>14</xdr:col>
      <xdr:colOff>0</xdr:colOff>
      <xdr:row>28</xdr:row>
      <xdr:rowOff>19050</xdr:rowOff>
    </xdr:to>
    <xdr:cxnSp macro="">
      <xdr:nvCxnSpPr>
        <xdr:cNvPr id="11" name="Connettore 1 10">
          <a:extLst>
            <a:ext uri="{FF2B5EF4-FFF2-40B4-BE49-F238E27FC236}">
              <a16:creationId xmlns:a16="http://schemas.microsoft.com/office/drawing/2014/main" id="{00000000-0008-0000-0100-00000B000000}"/>
            </a:ext>
          </a:extLst>
        </xdr:cNvPr>
        <xdr:cNvCxnSpPr/>
      </xdr:nvCxnSpPr>
      <xdr:spPr>
        <a:xfrm flipV="1">
          <a:off x="11841956" y="31920656"/>
          <a:ext cx="449341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28</xdr:row>
      <xdr:rowOff>0</xdr:rowOff>
    </xdr:from>
    <xdr:to>
      <xdr:col>34</xdr:col>
      <xdr:colOff>0</xdr:colOff>
      <xdr:row>28</xdr:row>
      <xdr:rowOff>19050</xdr:rowOff>
    </xdr:to>
    <xdr:cxnSp macro="">
      <xdr:nvCxnSpPr>
        <xdr:cNvPr id="12" name="Connettore 1 11">
          <a:extLst>
            <a:ext uri="{FF2B5EF4-FFF2-40B4-BE49-F238E27FC236}">
              <a16:creationId xmlns:a16="http://schemas.microsoft.com/office/drawing/2014/main" id="{00000000-0008-0000-0100-00000C000000}"/>
            </a:ext>
          </a:extLst>
        </xdr:cNvPr>
        <xdr:cNvCxnSpPr/>
      </xdr:nvCxnSpPr>
      <xdr:spPr>
        <a:xfrm flipV="1">
          <a:off x="38838188" y="31920656"/>
          <a:ext cx="3357562"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30</xdr:row>
      <xdr:rowOff>0</xdr:rowOff>
    </xdr:from>
    <xdr:to>
      <xdr:col>14</xdr:col>
      <xdr:colOff>0</xdr:colOff>
      <xdr:row>30</xdr:row>
      <xdr:rowOff>19050</xdr:rowOff>
    </xdr:to>
    <xdr:cxnSp macro="">
      <xdr:nvCxnSpPr>
        <xdr:cNvPr id="13" name="Connettore 1 12">
          <a:extLst>
            <a:ext uri="{FF2B5EF4-FFF2-40B4-BE49-F238E27FC236}">
              <a16:creationId xmlns:a16="http://schemas.microsoft.com/office/drawing/2014/main" id="{00000000-0008-0000-0100-00000D000000}"/>
            </a:ext>
          </a:extLst>
        </xdr:cNvPr>
        <xdr:cNvCxnSpPr/>
      </xdr:nvCxnSpPr>
      <xdr:spPr>
        <a:xfrm flipV="1">
          <a:off x="11841956" y="33206531"/>
          <a:ext cx="449341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30</xdr:row>
      <xdr:rowOff>0</xdr:rowOff>
    </xdr:from>
    <xdr:to>
      <xdr:col>34</xdr:col>
      <xdr:colOff>0</xdr:colOff>
      <xdr:row>30</xdr:row>
      <xdr:rowOff>19050</xdr:rowOff>
    </xdr:to>
    <xdr:cxnSp macro="">
      <xdr:nvCxnSpPr>
        <xdr:cNvPr id="14" name="Connettore 1 13">
          <a:extLst>
            <a:ext uri="{FF2B5EF4-FFF2-40B4-BE49-F238E27FC236}">
              <a16:creationId xmlns:a16="http://schemas.microsoft.com/office/drawing/2014/main" id="{00000000-0008-0000-0100-00000E000000}"/>
            </a:ext>
          </a:extLst>
        </xdr:cNvPr>
        <xdr:cNvCxnSpPr/>
      </xdr:nvCxnSpPr>
      <xdr:spPr>
        <a:xfrm flipV="1">
          <a:off x="38838188" y="33206531"/>
          <a:ext cx="3357562"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28</xdr:row>
      <xdr:rowOff>0</xdr:rowOff>
    </xdr:from>
    <xdr:to>
      <xdr:col>34</xdr:col>
      <xdr:colOff>0</xdr:colOff>
      <xdr:row>28</xdr:row>
      <xdr:rowOff>19050</xdr:rowOff>
    </xdr:to>
    <xdr:cxnSp macro="">
      <xdr:nvCxnSpPr>
        <xdr:cNvPr id="18" name="Connettore 1 17">
          <a:extLst>
            <a:ext uri="{FF2B5EF4-FFF2-40B4-BE49-F238E27FC236}">
              <a16:creationId xmlns:a16="http://schemas.microsoft.com/office/drawing/2014/main" id="{00000000-0008-0000-0100-000012000000}"/>
            </a:ext>
          </a:extLst>
        </xdr:cNvPr>
        <xdr:cNvCxnSpPr/>
      </xdr:nvCxnSpPr>
      <xdr:spPr>
        <a:xfrm flipV="1">
          <a:off x="38838188" y="29110781"/>
          <a:ext cx="3357562"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28</xdr:row>
      <xdr:rowOff>0</xdr:rowOff>
    </xdr:from>
    <xdr:to>
      <xdr:col>34</xdr:col>
      <xdr:colOff>0</xdr:colOff>
      <xdr:row>28</xdr:row>
      <xdr:rowOff>19050</xdr:rowOff>
    </xdr:to>
    <xdr:cxnSp macro="">
      <xdr:nvCxnSpPr>
        <xdr:cNvPr id="19" name="Connettore 1 18">
          <a:extLst>
            <a:ext uri="{FF2B5EF4-FFF2-40B4-BE49-F238E27FC236}">
              <a16:creationId xmlns:a16="http://schemas.microsoft.com/office/drawing/2014/main" id="{00000000-0008-0000-0100-000013000000}"/>
            </a:ext>
          </a:extLst>
        </xdr:cNvPr>
        <xdr:cNvCxnSpPr/>
      </xdr:nvCxnSpPr>
      <xdr:spPr>
        <a:xfrm flipV="1">
          <a:off x="38838188" y="29110781"/>
          <a:ext cx="3357562"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xdr:row>
      <xdr:rowOff>0</xdr:rowOff>
    </xdr:from>
    <xdr:to>
      <xdr:col>34</xdr:col>
      <xdr:colOff>0</xdr:colOff>
      <xdr:row>6</xdr:row>
      <xdr:rowOff>19050</xdr:rowOff>
    </xdr:to>
    <xdr:cxnSp macro="">
      <xdr:nvCxnSpPr>
        <xdr:cNvPr id="25" name="Connettore 1 24">
          <a:extLst>
            <a:ext uri="{FF2B5EF4-FFF2-40B4-BE49-F238E27FC236}">
              <a16:creationId xmlns:a16="http://schemas.microsoft.com/office/drawing/2014/main" id="{00000000-0008-0000-0100-000019000000}"/>
            </a:ext>
          </a:extLst>
        </xdr:cNvPr>
        <xdr:cNvCxnSpPr/>
      </xdr:nvCxnSpPr>
      <xdr:spPr>
        <a:xfrm flipV="1">
          <a:off x="38833425" y="6105525"/>
          <a:ext cx="335280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29</xdr:row>
      <xdr:rowOff>0</xdr:rowOff>
    </xdr:from>
    <xdr:to>
      <xdr:col>34</xdr:col>
      <xdr:colOff>0</xdr:colOff>
      <xdr:row>29</xdr:row>
      <xdr:rowOff>19050</xdr:rowOff>
    </xdr:to>
    <xdr:cxnSp macro="">
      <xdr:nvCxnSpPr>
        <xdr:cNvPr id="36" name="Connettore 1 35">
          <a:extLst>
            <a:ext uri="{FF2B5EF4-FFF2-40B4-BE49-F238E27FC236}">
              <a16:creationId xmlns:a16="http://schemas.microsoft.com/office/drawing/2014/main" id="{00000000-0008-0000-0100-000024000000}"/>
            </a:ext>
          </a:extLst>
        </xdr:cNvPr>
        <xdr:cNvCxnSpPr/>
      </xdr:nvCxnSpPr>
      <xdr:spPr>
        <a:xfrm flipV="1">
          <a:off x="39195375" y="41513125"/>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30</xdr:row>
      <xdr:rowOff>0</xdr:rowOff>
    </xdr:from>
    <xdr:to>
      <xdr:col>34</xdr:col>
      <xdr:colOff>0</xdr:colOff>
      <xdr:row>30</xdr:row>
      <xdr:rowOff>19050</xdr:rowOff>
    </xdr:to>
    <xdr:cxnSp macro="">
      <xdr:nvCxnSpPr>
        <xdr:cNvPr id="26" name="Connettore 1 13">
          <a:extLst>
            <a:ext uri="{FF2B5EF4-FFF2-40B4-BE49-F238E27FC236}">
              <a16:creationId xmlns:a16="http://schemas.microsoft.com/office/drawing/2014/main" id="{00000000-0008-0000-0100-00001A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32</xdr:row>
      <xdr:rowOff>0</xdr:rowOff>
    </xdr:from>
    <xdr:to>
      <xdr:col>34</xdr:col>
      <xdr:colOff>0</xdr:colOff>
      <xdr:row>32</xdr:row>
      <xdr:rowOff>19050</xdr:rowOff>
    </xdr:to>
    <xdr:cxnSp macro="">
      <xdr:nvCxnSpPr>
        <xdr:cNvPr id="27" name="Connettore 1 13">
          <a:extLst>
            <a:ext uri="{FF2B5EF4-FFF2-40B4-BE49-F238E27FC236}">
              <a16:creationId xmlns:a16="http://schemas.microsoft.com/office/drawing/2014/main" id="{00000000-0008-0000-0100-00001B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32</xdr:row>
      <xdr:rowOff>0</xdr:rowOff>
    </xdr:from>
    <xdr:to>
      <xdr:col>34</xdr:col>
      <xdr:colOff>0</xdr:colOff>
      <xdr:row>32</xdr:row>
      <xdr:rowOff>19050</xdr:rowOff>
    </xdr:to>
    <xdr:cxnSp macro="">
      <xdr:nvCxnSpPr>
        <xdr:cNvPr id="30" name="Connettore 1 13">
          <a:extLst>
            <a:ext uri="{FF2B5EF4-FFF2-40B4-BE49-F238E27FC236}">
              <a16:creationId xmlns:a16="http://schemas.microsoft.com/office/drawing/2014/main" id="{00000000-0008-0000-0100-00001E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31" name="Connettore 1 13">
          <a:extLst>
            <a:ext uri="{FF2B5EF4-FFF2-40B4-BE49-F238E27FC236}">
              <a16:creationId xmlns:a16="http://schemas.microsoft.com/office/drawing/2014/main" id="{00000000-0008-0000-0100-00001F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37" name="Connettore 1 13">
          <a:extLst>
            <a:ext uri="{FF2B5EF4-FFF2-40B4-BE49-F238E27FC236}">
              <a16:creationId xmlns:a16="http://schemas.microsoft.com/office/drawing/2014/main" id="{00000000-0008-0000-0100-000025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38" name="Connettore 1 13">
          <a:extLst>
            <a:ext uri="{FF2B5EF4-FFF2-40B4-BE49-F238E27FC236}">
              <a16:creationId xmlns:a16="http://schemas.microsoft.com/office/drawing/2014/main" id="{00000000-0008-0000-0100-000026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39" name="Connettore 1 13">
          <a:extLst>
            <a:ext uri="{FF2B5EF4-FFF2-40B4-BE49-F238E27FC236}">
              <a16:creationId xmlns:a16="http://schemas.microsoft.com/office/drawing/2014/main" id="{00000000-0008-0000-0100-000027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51" name="Connettore 1 13">
          <a:extLst>
            <a:ext uri="{FF2B5EF4-FFF2-40B4-BE49-F238E27FC236}">
              <a16:creationId xmlns:a16="http://schemas.microsoft.com/office/drawing/2014/main" id="{00000000-0008-0000-0100-000033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52" name="Connettore 1 13">
          <a:extLst>
            <a:ext uri="{FF2B5EF4-FFF2-40B4-BE49-F238E27FC236}">
              <a16:creationId xmlns:a16="http://schemas.microsoft.com/office/drawing/2014/main" id="{00000000-0008-0000-0100-000034000000}"/>
            </a:ext>
          </a:extLst>
        </xdr:cNvPr>
        <xdr:cNvCxnSpPr/>
      </xdr:nvCxnSpPr>
      <xdr:spPr>
        <a:xfrm flipV="1">
          <a:off x="39414450" y="4360545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32</xdr:row>
      <xdr:rowOff>0</xdr:rowOff>
    </xdr:from>
    <xdr:to>
      <xdr:col>34</xdr:col>
      <xdr:colOff>0</xdr:colOff>
      <xdr:row>32</xdr:row>
      <xdr:rowOff>19050</xdr:rowOff>
    </xdr:to>
    <xdr:cxnSp macro="">
      <xdr:nvCxnSpPr>
        <xdr:cNvPr id="53" name="Connettore 1 13">
          <a:extLst>
            <a:ext uri="{FF2B5EF4-FFF2-40B4-BE49-F238E27FC236}">
              <a16:creationId xmlns:a16="http://schemas.microsoft.com/office/drawing/2014/main" id="{00000000-0008-0000-0100-000035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32</xdr:row>
      <xdr:rowOff>0</xdr:rowOff>
    </xdr:from>
    <xdr:to>
      <xdr:col>34</xdr:col>
      <xdr:colOff>0</xdr:colOff>
      <xdr:row>32</xdr:row>
      <xdr:rowOff>19050</xdr:rowOff>
    </xdr:to>
    <xdr:cxnSp macro="">
      <xdr:nvCxnSpPr>
        <xdr:cNvPr id="54" name="Connettore 1 13">
          <a:extLst>
            <a:ext uri="{FF2B5EF4-FFF2-40B4-BE49-F238E27FC236}">
              <a16:creationId xmlns:a16="http://schemas.microsoft.com/office/drawing/2014/main" id="{00000000-0008-0000-0100-000036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56" name="Connettore 1 13">
          <a:extLst>
            <a:ext uri="{FF2B5EF4-FFF2-40B4-BE49-F238E27FC236}">
              <a16:creationId xmlns:a16="http://schemas.microsoft.com/office/drawing/2014/main" id="{00000000-0008-0000-0100-000038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57" name="Connettore 1 13">
          <a:extLst>
            <a:ext uri="{FF2B5EF4-FFF2-40B4-BE49-F238E27FC236}">
              <a16:creationId xmlns:a16="http://schemas.microsoft.com/office/drawing/2014/main" id="{00000000-0008-0000-0100-000039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58" name="Connettore 1 13">
          <a:extLst>
            <a:ext uri="{FF2B5EF4-FFF2-40B4-BE49-F238E27FC236}">
              <a16:creationId xmlns:a16="http://schemas.microsoft.com/office/drawing/2014/main" id="{00000000-0008-0000-0100-00003A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59" name="Connettore 1 13">
          <a:extLst>
            <a:ext uri="{FF2B5EF4-FFF2-40B4-BE49-F238E27FC236}">
              <a16:creationId xmlns:a16="http://schemas.microsoft.com/office/drawing/2014/main" id="{00000000-0008-0000-0100-00003B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60" name="Connettore 1 13">
          <a:extLst>
            <a:ext uri="{FF2B5EF4-FFF2-40B4-BE49-F238E27FC236}">
              <a16:creationId xmlns:a16="http://schemas.microsoft.com/office/drawing/2014/main" id="{00000000-0008-0000-0100-00003C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62" name="Connettore 1 13">
          <a:extLst>
            <a:ext uri="{FF2B5EF4-FFF2-40B4-BE49-F238E27FC236}">
              <a16:creationId xmlns:a16="http://schemas.microsoft.com/office/drawing/2014/main" id="{00000000-0008-0000-0100-00003E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63" name="Connettore 1 13">
          <a:extLst>
            <a:ext uri="{FF2B5EF4-FFF2-40B4-BE49-F238E27FC236}">
              <a16:creationId xmlns:a16="http://schemas.microsoft.com/office/drawing/2014/main" id="{00000000-0008-0000-0100-00003F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64" name="Connettore 1 13">
          <a:extLst>
            <a:ext uri="{FF2B5EF4-FFF2-40B4-BE49-F238E27FC236}">
              <a16:creationId xmlns:a16="http://schemas.microsoft.com/office/drawing/2014/main" id="{00000000-0008-0000-0100-000040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85" name="Connettore 1 13">
          <a:extLst>
            <a:ext uri="{FF2B5EF4-FFF2-40B4-BE49-F238E27FC236}">
              <a16:creationId xmlns:a16="http://schemas.microsoft.com/office/drawing/2014/main" id="{00000000-0008-0000-0100-000055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86" name="Connettore 1 13">
          <a:extLst>
            <a:ext uri="{FF2B5EF4-FFF2-40B4-BE49-F238E27FC236}">
              <a16:creationId xmlns:a16="http://schemas.microsoft.com/office/drawing/2014/main" id="{00000000-0008-0000-0100-000056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87" name="Connettore 1 13">
          <a:extLst>
            <a:ext uri="{FF2B5EF4-FFF2-40B4-BE49-F238E27FC236}">
              <a16:creationId xmlns:a16="http://schemas.microsoft.com/office/drawing/2014/main" id="{00000000-0008-0000-0100-000057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88" name="Connettore 1 13">
          <a:extLst>
            <a:ext uri="{FF2B5EF4-FFF2-40B4-BE49-F238E27FC236}">
              <a16:creationId xmlns:a16="http://schemas.microsoft.com/office/drawing/2014/main" id="{00000000-0008-0000-0100-000058000000}"/>
            </a:ext>
          </a:extLst>
        </xdr:cNvPr>
        <xdr:cNvCxnSpPr/>
      </xdr:nvCxnSpPr>
      <xdr:spPr>
        <a:xfrm flipV="1">
          <a:off x="39195375"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34</xdr:col>
      <xdr:colOff>0</xdr:colOff>
      <xdr:row>34</xdr:row>
      <xdr:rowOff>19050</xdr:rowOff>
    </xdr:to>
    <xdr:cxnSp macro="">
      <xdr:nvCxnSpPr>
        <xdr:cNvPr id="89" name="Connettore 1 13">
          <a:extLst>
            <a:ext uri="{FF2B5EF4-FFF2-40B4-BE49-F238E27FC236}">
              <a16:creationId xmlns:a16="http://schemas.microsoft.com/office/drawing/2014/main" id="{00000000-0008-0000-0100-000059000000}"/>
            </a:ext>
          </a:extLst>
        </xdr:cNvPr>
        <xdr:cNvCxnSpPr/>
      </xdr:nvCxnSpPr>
      <xdr:spPr>
        <a:xfrm flipV="1">
          <a:off x="39624000"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34</xdr:col>
      <xdr:colOff>0</xdr:colOff>
      <xdr:row>34</xdr:row>
      <xdr:rowOff>19050</xdr:rowOff>
    </xdr:to>
    <xdr:cxnSp macro="">
      <xdr:nvCxnSpPr>
        <xdr:cNvPr id="90" name="Connettore 1 13">
          <a:extLst>
            <a:ext uri="{FF2B5EF4-FFF2-40B4-BE49-F238E27FC236}">
              <a16:creationId xmlns:a16="http://schemas.microsoft.com/office/drawing/2014/main" id="{00000000-0008-0000-0100-00005A000000}"/>
            </a:ext>
          </a:extLst>
        </xdr:cNvPr>
        <xdr:cNvCxnSpPr/>
      </xdr:nvCxnSpPr>
      <xdr:spPr>
        <a:xfrm flipV="1">
          <a:off x="39624000"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34</xdr:col>
      <xdr:colOff>0</xdr:colOff>
      <xdr:row>34</xdr:row>
      <xdr:rowOff>19050</xdr:rowOff>
    </xdr:to>
    <xdr:cxnSp macro="">
      <xdr:nvCxnSpPr>
        <xdr:cNvPr id="91" name="Connettore 1 13">
          <a:extLst>
            <a:ext uri="{FF2B5EF4-FFF2-40B4-BE49-F238E27FC236}">
              <a16:creationId xmlns:a16="http://schemas.microsoft.com/office/drawing/2014/main" id="{00000000-0008-0000-0100-00005B000000}"/>
            </a:ext>
          </a:extLst>
        </xdr:cNvPr>
        <xdr:cNvCxnSpPr/>
      </xdr:nvCxnSpPr>
      <xdr:spPr>
        <a:xfrm flipV="1">
          <a:off x="39624000"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34</xdr:col>
      <xdr:colOff>0</xdr:colOff>
      <xdr:row>34</xdr:row>
      <xdr:rowOff>19050</xdr:rowOff>
    </xdr:to>
    <xdr:cxnSp macro="">
      <xdr:nvCxnSpPr>
        <xdr:cNvPr id="92" name="Connettore 1 13">
          <a:extLst>
            <a:ext uri="{FF2B5EF4-FFF2-40B4-BE49-F238E27FC236}">
              <a16:creationId xmlns:a16="http://schemas.microsoft.com/office/drawing/2014/main" id="{00000000-0008-0000-0100-00005C000000}"/>
            </a:ext>
          </a:extLst>
        </xdr:cNvPr>
        <xdr:cNvCxnSpPr/>
      </xdr:nvCxnSpPr>
      <xdr:spPr>
        <a:xfrm flipV="1">
          <a:off x="39624000" y="452437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36</xdr:row>
      <xdr:rowOff>0</xdr:rowOff>
    </xdr:from>
    <xdr:to>
      <xdr:col>34</xdr:col>
      <xdr:colOff>0</xdr:colOff>
      <xdr:row>36</xdr:row>
      <xdr:rowOff>19050</xdr:rowOff>
    </xdr:to>
    <xdr:cxnSp macro="">
      <xdr:nvCxnSpPr>
        <xdr:cNvPr id="93" name="Connettore 1 13">
          <a:extLst>
            <a:ext uri="{FF2B5EF4-FFF2-40B4-BE49-F238E27FC236}">
              <a16:creationId xmlns:a16="http://schemas.microsoft.com/office/drawing/2014/main" id="{00000000-0008-0000-0100-00005D000000}"/>
            </a:ext>
          </a:extLst>
        </xdr:cNvPr>
        <xdr:cNvCxnSpPr/>
      </xdr:nvCxnSpPr>
      <xdr:spPr>
        <a:xfrm flipV="1">
          <a:off x="39624000" y="4876800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36</xdr:row>
      <xdr:rowOff>0</xdr:rowOff>
    </xdr:from>
    <xdr:to>
      <xdr:col>34</xdr:col>
      <xdr:colOff>0</xdr:colOff>
      <xdr:row>36</xdr:row>
      <xdr:rowOff>19050</xdr:rowOff>
    </xdr:to>
    <xdr:cxnSp macro="">
      <xdr:nvCxnSpPr>
        <xdr:cNvPr id="94" name="Connettore 1 13">
          <a:extLst>
            <a:ext uri="{FF2B5EF4-FFF2-40B4-BE49-F238E27FC236}">
              <a16:creationId xmlns:a16="http://schemas.microsoft.com/office/drawing/2014/main" id="{00000000-0008-0000-0100-00005E000000}"/>
            </a:ext>
          </a:extLst>
        </xdr:cNvPr>
        <xdr:cNvCxnSpPr/>
      </xdr:nvCxnSpPr>
      <xdr:spPr>
        <a:xfrm flipV="1">
          <a:off x="39624000" y="4876800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36</xdr:row>
      <xdr:rowOff>0</xdr:rowOff>
    </xdr:from>
    <xdr:to>
      <xdr:col>34</xdr:col>
      <xdr:colOff>0</xdr:colOff>
      <xdr:row>36</xdr:row>
      <xdr:rowOff>19050</xdr:rowOff>
    </xdr:to>
    <xdr:cxnSp macro="">
      <xdr:nvCxnSpPr>
        <xdr:cNvPr id="95" name="Connettore 1 13">
          <a:extLst>
            <a:ext uri="{FF2B5EF4-FFF2-40B4-BE49-F238E27FC236}">
              <a16:creationId xmlns:a16="http://schemas.microsoft.com/office/drawing/2014/main" id="{00000000-0008-0000-0100-00005F000000}"/>
            </a:ext>
          </a:extLst>
        </xdr:cNvPr>
        <xdr:cNvCxnSpPr/>
      </xdr:nvCxnSpPr>
      <xdr:spPr>
        <a:xfrm flipV="1">
          <a:off x="39624000" y="4876800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36</xdr:row>
      <xdr:rowOff>0</xdr:rowOff>
    </xdr:from>
    <xdr:to>
      <xdr:col>34</xdr:col>
      <xdr:colOff>0</xdr:colOff>
      <xdr:row>36</xdr:row>
      <xdr:rowOff>19050</xdr:rowOff>
    </xdr:to>
    <xdr:cxnSp macro="">
      <xdr:nvCxnSpPr>
        <xdr:cNvPr id="96" name="Connettore 1 13">
          <a:extLst>
            <a:ext uri="{FF2B5EF4-FFF2-40B4-BE49-F238E27FC236}">
              <a16:creationId xmlns:a16="http://schemas.microsoft.com/office/drawing/2014/main" id="{00000000-0008-0000-0100-000060000000}"/>
            </a:ext>
          </a:extLst>
        </xdr:cNvPr>
        <xdr:cNvCxnSpPr/>
      </xdr:nvCxnSpPr>
      <xdr:spPr>
        <a:xfrm flipV="1">
          <a:off x="39624000" y="4876800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97" name="Connettore 1 13">
          <a:extLst>
            <a:ext uri="{FF2B5EF4-FFF2-40B4-BE49-F238E27FC236}">
              <a16:creationId xmlns:a16="http://schemas.microsoft.com/office/drawing/2014/main" id="{00000000-0008-0000-0100-000061000000}"/>
            </a:ext>
          </a:extLst>
        </xdr:cNvPr>
        <xdr:cNvCxnSpPr/>
      </xdr:nvCxnSpPr>
      <xdr:spPr>
        <a:xfrm flipV="1">
          <a:off x="39624000" y="50530125"/>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98" name="Connettore 1 13">
          <a:extLst>
            <a:ext uri="{FF2B5EF4-FFF2-40B4-BE49-F238E27FC236}">
              <a16:creationId xmlns:a16="http://schemas.microsoft.com/office/drawing/2014/main" id="{00000000-0008-0000-0100-000062000000}"/>
            </a:ext>
          </a:extLst>
        </xdr:cNvPr>
        <xdr:cNvCxnSpPr/>
      </xdr:nvCxnSpPr>
      <xdr:spPr>
        <a:xfrm flipV="1">
          <a:off x="39624000" y="50530125"/>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99" name="Connettore 1 13">
          <a:extLst>
            <a:ext uri="{FF2B5EF4-FFF2-40B4-BE49-F238E27FC236}">
              <a16:creationId xmlns:a16="http://schemas.microsoft.com/office/drawing/2014/main" id="{00000000-0008-0000-0100-000063000000}"/>
            </a:ext>
          </a:extLst>
        </xdr:cNvPr>
        <xdr:cNvCxnSpPr/>
      </xdr:nvCxnSpPr>
      <xdr:spPr>
        <a:xfrm flipV="1">
          <a:off x="39624000" y="50530125"/>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100" name="Connettore 1 13">
          <a:extLst>
            <a:ext uri="{FF2B5EF4-FFF2-40B4-BE49-F238E27FC236}">
              <a16:creationId xmlns:a16="http://schemas.microsoft.com/office/drawing/2014/main" id="{00000000-0008-0000-0100-000064000000}"/>
            </a:ext>
          </a:extLst>
        </xdr:cNvPr>
        <xdr:cNvCxnSpPr/>
      </xdr:nvCxnSpPr>
      <xdr:spPr>
        <a:xfrm flipV="1">
          <a:off x="39624000" y="50530125"/>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101" name="Connettore 1 13">
          <a:extLst>
            <a:ext uri="{FF2B5EF4-FFF2-40B4-BE49-F238E27FC236}">
              <a16:creationId xmlns:a16="http://schemas.microsoft.com/office/drawing/2014/main" id="{00000000-0008-0000-0100-000065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102" name="Connettore 1 13">
          <a:extLst>
            <a:ext uri="{FF2B5EF4-FFF2-40B4-BE49-F238E27FC236}">
              <a16:creationId xmlns:a16="http://schemas.microsoft.com/office/drawing/2014/main" id="{00000000-0008-0000-0100-000066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103" name="Connettore 1 13">
          <a:extLst>
            <a:ext uri="{FF2B5EF4-FFF2-40B4-BE49-F238E27FC236}">
              <a16:creationId xmlns:a16="http://schemas.microsoft.com/office/drawing/2014/main" id="{00000000-0008-0000-0100-000067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104" name="Connettore 1 13">
          <a:extLst>
            <a:ext uri="{FF2B5EF4-FFF2-40B4-BE49-F238E27FC236}">
              <a16:creationId xmlns:a16="http://schemas.microsoft.com/office/drawing/2014/main" id="{00000000-0008-0000-0100-000068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105" name="Connettore 1 13">
          <a:extLst>
            <a:ext uri="{FF2B5EF4-FFF2-40B4-BE49-F238E27FC236}">
              <a16:creationId xmlns:a16="http://schemas.microsoft.com/office/drawing/2014/main" id="{00000000-0008-0000-0100-000069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106" name="Connettore 1 13">
          <a:extLst>
            <a:ext uri="{FF2B5EF4-FFF2-40B4-BE49-F238E27FC236}">
              <a16:creationId xmlns:a16="http://schemas.microsoft.com/office/drawing/2014/main" id="{00000000-0008-0000-0100-00006A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107" name="Connettore 1 13">
          <a:extLst>
            <a:ext uri="{FF2B5EF4-FFF2-40B4-BE49-F238E27FC236}">
              <a16:creationId xmlns:a16="http://schemas.microsoft.com/office/drawing/2014/main" id="{00000000-0008-0000-0100-00006B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108" name="Connettore 1 13">
          <a:extLst>
            <a:ext uri="{FF2B5EF4-FFF2-40B4-BE49-F238E27FC236}">
              <a16:creationId xmlns:a16="http://schemas.microsoft.com/office/drawing/2014/main" id="{00000000-0008-0000-0100-00006C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40</xdr:row>
      <xdr:rowOff>0</xdr:rowOff>
    </xdr:from>
    <xdr:to>
      <xdr:col>34</xdr:col>
      <xdr:colOff>0</xdr:colOff>
      <xdr:row>40</xdr:row>
      <xdr:rowOff>19050</xdr:rowOff>
    </xdr:to>
    <xdr:cxnSp macro="">
      <xdr:nvCxnSpPr>
        <xdr:cNvPr id="109" name="Connettore 1 13">
          <a:extLst>
            <a:ext uri="{FF2B5EF4-FFF2-40B4-BE49-F238E27FC236}">
              <a16:creationId xmlns:a16="http://schemas.microsoft.com/office/drawing/2014/main" id="{00000000-0008-0000-0100-00006D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40</xdr:row>
      <xdr:rowOff>0</xdr:rowOff>
    </xdr:from>
    <xdr:to>
      <xdr:col>34</xdr:col>
      <xdr:colOff>0</xdr:colOff>
      <xdr:row>40</xdr:row>
      <xdr:rowOff>19050</xdr:rowOff>
    </xdr:to>
    <xdr:cxnSp macro="">
      <xdr:nvCxnSpPr>
        <xdr:cNvPr id="110" name="Connettore 1 13">
          <a:extLst>
            <a:ext uri="{FF2B5EF4-FFF2-40B4-BE49-F238E27FC236}">
              <a16:creationId xmlns:a16="http://schemas.microsoft.com/office/drawing/2014/main" id="{00000000-0008-0000-0100-00006E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40</xdr:row>
      <xdr:rowOff>0</xdr:rowOff>
    </xdr:from>
    <xdr:to>
      <xdr:col>34</xdr:col>
      <xdr:colOff>0</xdr:colOff>
      <xdr:row>40</xdr:row>
      <xdr:rowOff>19050</xdr:rowOff>
    </xdr:to>
    <xdr:cxnSp macro="">
      <xdr:nvCxnSpPr>
        <xdr:cNvPr id="111" name="Connettore 1 13">
          <a:extLst>
            <a:ext uri="{FF2B5EF4-FFF2-40B4-BE49-F238E27FC236}">
              <a16:creationId xmlns:a16="http://schemas.microsoft.com/office/drawing/2014/main" id="{00000000-0008-0000-0100-00006F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40</xdr:row>
      <xdr:rowOff>0</xdr:rowOff>
    </xdr:from>
    <xdr:to>
      <xdr:col>34</xdr:col>
      <xdr:colOff>0</xdr:colOff>
      <xdr:row>40</xdr:row>
      <xdr:rowOff>19050</xdr:rowOff>
    </xdr:to>
    <xdr:cxnSp macro="">
      <xdr:nvCxnSpPr>
        <xdr:cNvPr id="112" name="Connettore 1 13">
          <a:extLst>
            <a:ext uri="{FF2B5EF4-FFF2-40B4-BE49-F238E27FC236}">
              <a16:creationId xmlns:a16="http://schemas.microsoft.com/office/drawing/2014/main" id="{00000000-0008-0000-0100-000070000000}"/>
            </a:ext>
          </a:extLst>
        </xdr:cNvPr>
        <xdr:cNvCxnSpPr/>
      </xdr:nvCxnSpPr>
      <xdr:spPr>
        <a:xfrm flipV="1">
          <a:off x="39624000" y="52292250"/>
          <a:ext cx="33496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33</xdr:row>
      <xdr:rowOff>0</xdr:rowOff>
    </xdr:from>
    <xdr:to>
      <xdr:col>34</xdr:col>
      <xdr:colOff>0</xdr:colOff>
      <xdr:row>33</xdr:row>
      <xdr:rowOff>19050</xdr:rowOff>
    </xdr:to>
    <xdr:cxnSp macro="">
      <xdr:nvCxnSpPr>
        <xdr:cNvPr id="113" name="Connettore 1 13">
          <a:extLst>
            <a:ext uri="{FF2B5EF4-FFF2-40B4-BE49-F238E27FC236}">
              <a16:creationId xmlns:a16="http://schemas.microsoft.com/office/drawing/2014/main" id="{00000000-0008-0000-0100-000071000000}"/>
            </a:ext>
          </a:extLst>
        </xdr:cNvPr>
        <xdr:cNvCxnSpPr/>
      </xdr:nvCxnSpPr>
      <xdr:spPr>
        <a:xfrm flipV="1">
          <a:off x="39852600" y="4892040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33</xdr:row>
      <xdr:rowOff>0</xdr:rowOff>
    </xdr:from>
    <xdr:to>
      <xdr:col>34</xdr:col>
      <xdr:colOff>0</xdr:colOff>
      <xdr:row>33</xdr:row>
      <xdr:rowOff>19050</xdr:rowOff>
    </xdr:to>
    <xdr:cxnSp macro="">
      <xdr:nvCxnSpPr>
        <xdr:cNvPr id="114" name="Connettore 1 13">
          <a:extLst>
            <a:ext uri="{FF2B5EF4-FFF2-40B4-BE49-F238E27FC236}">
              <a16:creationId xmlns:a16="http://schemas.microsoft.com/office/drawing/2014/main" id="{00000000-0008-0000-0100-000072000000}"/>
            </a:ext>
          </a:extLst>
        </xdr:cNvPr>
        <xdr:cNvCxnSpPr/>
      </xdr:nvCxnSpPr>
      <xdr:spPr>
        <a:xfrm flipV="1">
          <a:off x="39852600" y="4892040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33</xdr:row>
      <xdr:rowOff>0</xdr:rowOff>
    </xdr:from>
    <xdr:to>
      <xdr:col>34</xdr:col>
      <xdr:colOff>0</xdr:colOff>
      <xdr:row>33</xdr:row>
      <xdr:rowOff>19050</xdr:rowOff>
    </xdr:to>
    <xdr:cxnSp macro="">
      <xdr:nvCxnSpPr>
        <xdr:cNvPr id="115" name="Connettore 1 13">
          <a:extLst>
            <a:ext uri="{FF2B5EF4-FFF2-40B4-BE49-F238E27FC236}">
              <a16:creationId xmlns:a16="http://schemas.microsoft.com/office/drawing/2014/main" id="{00000000-0008-0000-0100-000073000000}"/>
            </a:ext>
          </a:extLst>
        </xdr:cNvPr>
        <xdr:cNvCxnSpPr/>
      </xdr:nvCxnSpPr>
      <xdr:spPr>
        <a:xfrm flipV="1">
          <a:off x="39852600" y="4892040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33</xdr:row>
      <xdr:rowOff>0</xdr:rowOff>
    </xdr:from>
    <xdr:to>
      <xdr:col>34</xdr:col>
      <xdr:colOff>0</xdr:colOff>
      <xdr:row>33</xdr:row>
      <xdr:rowOff>19050</xdr:rowOff>
    </xdr:to>
    <xdr:cxnSp macro="">
      <xdr:nvCxnSpPr>
        <xdr:cNvPr id="116" name="Connettore 1 13">
          <a:extLst>
            <a:ext uri="{FF2B5EF4-FFF2-40B4-BE49-F238E27FC236}">
              <a16:creationId xmlns:a16="http://schemas.microsoft.com/office/drawing/2014/main" id="{00000000-0008-0000-0100-000074000000}"/>
            </a:ext>
          </a:extLst>
        </xdr:cNvPr>
        <xdr:cNvCxnSpPr/>
      </xdr:nvCxnSpPr>
      <xdr:spPr>
        <a:xfrm flipV="1">
          <a:off x="39852600" y="48920400"/>
          <a:ext cx="33718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31</xdr:row>
      <xdr:rowOff>0</xdr:rowOff>
    </xdr:from>
    <xdr:to>
      <xdr:col>34</xdr:col>
      <xdr:colOff>0</xdr:colOff>
      <xdr:row>31</xdr:row>
      <xdr:rowOff>19050</xdr:rowOff>
    </xdr:to>
    <xdr:cxnSp macro="">
      <xdr:nvCxnSpPr>
        <xdr:cNvPr id="117" name="Connettore 1 13">
          <a:extLst>
            <a:ext uri="{FF2B5EF4-FFF2-40B4-BE49-F238E27FC236}">
              <a16:creationId xmlns:a16="http://schemas.microsoft.com/office/drawing/2014/main" id="{00000000-0008-0000-0100-000075000000}"/>
            </a:ext>
          </a:extLst>
        </xdr:cNvPr>
        <xdr:cNvCxnSpPr/>
      </xdr:nvCxnSpPr>
      <xdr:spPr>
        <a:xfrm flipV="1">
          <a:off x="42759086" y="44402829"/>
          <a:ext cx="346165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31</xdr:row>
      <xdr:rowOff>0</xdr:rowOff>
    </xdr:from>
    <xdr:to>
      <xdr:col>34</xdr:col>
      <xdr:colOff>0</xdr:colOff>
      <xdr:row>31</xdr:row>
      <xdr:rowOff>19050</xdr:rowOff>
    </xdr:to>
    <xdr:cxnSp macro="">
      <xdr:nvCxnSpPr>
        <xdr:cNvPr id="118" name="Connettore 1 13">
          <a:extLst>
            <a:ext uri="{FF2B5EF4-FFF2-40B4-BE49-F238E27FC236}">
              <a16:creationId xmlns:a16="http://schemas.microsoft.com/office/drawing/2014/main" id="{00000000-0008-0000-0100-000076000000}"/>
            </a:ext>
          </a:extLst>
        </xdr:cNvPr>
        <xdr:cNvCxnSpPr/>
      </xdr:nvCxnSpPr>
      <xdr:spPr>
        <a:xfrm flipV="1">
          <a:off x="42759086" y="44402829"/>
          <a:ext cx="346165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31</xdr:row>
      <xdr:rowOff>0</xdr:rowOff>
    </xdr:from>
    <xdr:to>
      <xdr:col>34</xdr:col>
      <xdr:colOff>0</xdr:colOff>
      <xdr:row>31</xdr:row>
      <xdr:rowOff>19050</xdr:rowOff>
    </xdr:to>
    <xdr:cxnSp macro="">
      <xdr:nvCxnSpPr>
        <xdr:cNvPr id="119" name="Connettore 1 13">
          <a:extLst>
            <a:ext uri="{FF2B5EF4-FFF2-40B4-BE49-F238E27FC236}">
              <a16:creationId xmlns:a16="http://schemas.microsoft.com/office/drawing/2014/main" id="{00000000-0008-0000-0100-000077000000}"/>
            </a:ext>
          </a:extLst>
        </xdr:cNvPr>
        <xdr:cNvCxnSpPr/>
      </xdr:nvCxnSpPr>
      <xdr:spPr>
        <a:xfrm flipV="1">
          <a:off x="42759086" y="44402829"/>
          <a:ext cx="346165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31</xdr:row>
      <xdr:rowOff>0</xdr:rowOff>
    </xdr:from>
    <xdr:to>
      <xdr:col>34</xdr:col>
      <xdr:colOff>0</xdr:colOff>
      <xdr:row>31</xdr:row>
      <xdr:rowOff>19050</xdr:rowOff>
    </xdr:to>
    <xdr:cxnSp macro="">
      <xdr:nvCxnSpPr>
        <xdr:cNvPr id="120" name="Connettore 1 13">
          <a:extLst>
            <a:ext uri="{FF2B5EF4-FFF2-40B4-BE49-F238E27FC236}">
              <a16:creationId xmlns:a16="http://schemas.microsoft.com/office/drawing/2014/main" id="{00000000-0008-0000-0100-000078000000}"/>
            </a:ext>
          </a:extLst>
        </xdr:cNvPr>
        <xdr:cNvCxnSpPr/>
      </xdr:nvCxnSpPr>
      <xdr:spPr>
        <a:xfrm flipV="1">
          <a:off x="42759086" y="44402829"/>
          <a:ext cx="346165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26</xdr:row>
      <xdr:rowOff>0</xdr:rowOff>
    </xdr:from>
    <xdr:to>
      <xdr:col>14</xdr:col>
      <xdr:colOff>0</xdr:colOff>
      <xdr:row>26</xdr:row>
      <xdr:rowOff>19050</xdr:rowOff>
    </xdr:to>
    <xdr:cxnSp macro="">
      <xdr:nvCxnSpPr>
        <xdr:cNvPr id="121" name="Connettore 1 10">
          <a:extLst>
            <a:ext uri="{FF2B5EF4-FFF2-40B4-BE49-F238E27FC236}">
              <a16:creationId xmlns:a16="http://schemas.microsoft.com/office/drawing/2014/main" id="{00000000-0008-0000-0100-000079000000}"/>
            </a:ext>
          </a:extLst>
        </xdr:cNvPr>
        <xdr:cNvCxnSpPr/>
      </xdr:nvCxnSpPr>
      <xdr:spPr>
        <a:xfrm flipV="1">
          <a:off x="12114068" y="38113855"/>
          <a:ext cx="7046768"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26</xdr:row>
      <xdr:rowOff>0</xdr:rowOff>
    </xdr:from>
    <xdr:to>
      <xdr:col>34</xdr:col>
      <xdr:colOff>0</xdr:colOff>
      <xdr:row>26</xdr:row>
      <xdr:rowOff>19050</xdr:rowOff>
    </xdr:to>
    <xdr:cxnSp macro="">
      <xdr:nvCxnSpPr>
        <xdr:cNvPr id="122" name="Connettore 1 11">
          <a:extLst>
            <a:ext uri="{FF2B5EF4-FFF2-40B4-BE49-F238E27FC236}">
              <a16:creationId xmlns:a16="http://schemas.microsoft.com/office/drawing/2014/main" id="{00000000-0008-0000-0100-00007A000000}"/>
            </a:ext>
          </a:extLst>
        </xdr:cNvPr>
        <xdr:cNvCxnSpPr/>
      </xdr:nvCxnSpPr>
      <xdr:spPr>
        <a:xfrm flipV="1">
          <a:off x="42727418" y="38113855"/>
          <a:ext cx="346363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26</xdr:row>
      <xdr:rowOff>0</xdr:rowOff>
    </xdr:from>
    <xdr:to>
      <xdr:col>34</xdr:col>
      <xdr:colOff>0</xdr:colOff>
      <xdr:row>26</xdr:row>
      <xdr:rowOff>19050</xdr:rowOff>
    </xdr:to>
    <xdr:cxnSp macro="">
      <xdr:nvCxnSpPr>
        <xdr:cNvPr id="123" name="Connettore 1 17">
          <a:extLst>
            <a:ext uri="{FF2B5EF4-FFF2-40B4-BE49-F238E27FC236}">
              <a16:creationId xmlns:a16="http://schemas.microsoft.com/office/drawing/2014/main" id="{00000000-0008-0000-0100-00007B000000}"/>
            </a:ext>
          </a:extLst>
        </xdr:cNvPr>
        <xdr:cNvCxnSpPr/>
      </xdr:nvCxnSpPr>
      <xdr:spPr>
        <a:xfrm flipV="1">
          <a:off x="42727418" y="38113855"/>
          <a:ext cx="346363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26</xdr:row>
      <xdr:rowOff>0</xdr:rowOff>
    </xdr:from>
    <xdr:to>
      <xdr:col>34</xdr:col>
      <xdr:colOff>0</xdr:colOff>
      <xdr:row>26</xdr:row>
      <xdr:rowOff>19050</xdr:rowOff>
    </xdr:to>
    <xdr:cxnSp macro="">
      <xdr:nvCxnSpPr>
        <xdr:cNvPr id="124" name="Connettore 1 18">
          <a:extLst>
            <a:ext uri="{FF2B5EF4-FFF2-40B4-BE49-F238E27FC236}">
              <a16:creationId xmlns:a16="http://schemas.microsoft.com/office/drawing/2014/main" id="{00000000-0008-0000-0100-00007C000000}"/>
            </a:ext>
          </a:extLst>
        </xdr:cNvPr>
        <xdr:cNvCxnSpPr/>
      </xdr:nvCxnSpPr>
      <xdr:spPr>
        <a:xfrm flipV="1">
          <a:off x="42727418" y="38113855"/>
          <a:ext cx="3463637"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27</xdr:row>
      <xdr:rowOff>0</xdr:rowOff>
    </xdr:from>
    <xdr:to>
      <xdr:col>34</xdr:col>
      <xdr:colOff>0</xdr:colOff>
      <xdr:row>27</xdr:row>
      <xdr:rowOff>19050</xdr:rowOff>
    </xdr:to>
    <xdr:cxnSp macro="">
      <xdr:nvCxnSpPr>
        <xdr:cNvPr id="125" name="Connettore 1 11">
          <a:extLst>
            <a:ext uri="{FF2B5EF4-FFF2-40B4-BE49-F238E27FC236}">
              <a16:creationId xmlns:a16="http://schemas.microsoft.com/office/drawing/2014/main" id="{00000000-0008-0000-0100-00007D000000}"/>
            </a:ext>
          </a:extLst>
        </xdr:cNvPr>
        <xdr:cNvCxnSpPr/>
      </xdr:nvCxnSpPr>
      <xdr:spPr>
        <a:xfrm flipV="1">
          <a:off x="42976800" y="36839236"/>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27</xdr:row>
      <xdr:rowOff>0</xdr:rowOff>
    </xdr:from>
    <xdr:to>
      <xdr:col>34</xdr:col>
      <xdr:colOff>0</xdr:colOff>
      <xdr:row>27</xdr:row>
      <xdr:rowOff>19050</xdr:rowOff>
    </xdr:to>
    <xdr:cxnSp macro="">
      <xdr:nvCxnSpPr>
        <xdr:cNvPr id="126" name="Connettore 1 17">
          <a:extLst>
            <a:ext uri="{FF2B5EF4-FFF2-40B4-BE49-F238E27FC236}">
              <a16:creationId xmlns:a16="http://schemas.microsoft.com/office/drawing/2014/main" id="{00000000-0008-0000-0100-00007E000000}"/>
            </a:ext>
          </a:extLst>
        </xdr:cNvPr>
        <xdr:cNvCxnSpPr/>
      </xdr:nvCxnSpPr>
      <xdr:spPr>
        <a:xfrm flipV="1">
          <a:off x="42976800" y="36839236"/>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27</xdr:row>
      <xdr:rowOff>0</xdr:rowOff>
    </xdr:from>
    <xdr:to>
      <xdr:col>34</xdr:col>
      <xdr:colOff>0</xdr:colOff>
      <xdr:row>27</xdr:row>
      <xdr:rowOff>19050</xdr:rowOff>
    </xdr:to>
    <xdr:cxnSp macro="">
      <xdr:nvCxnSpPr>
        <xdr:cNvPr id="127" name="Connettore 1 18">
          <a:extLst>
            <a:ext uri="{FF2B5EF4-FFF2-40B4-BE49-F238E27FC236}">
              <a16:creationId xmlns:a16="http://schemas.microsoft.com/office/drawing/2014/main" id="{00000000-0008-0000-0100-00007F000000}"/>
            </a:ext>
          </a:extLst>
        </xdr:cNvPr>
        <xdr:cNvCxnSpPr/>
      </xdr:nvCxnSpPr>
      <xdr:spPr>
        <a:xfrm flipV="1">
          <a:off x="42976800" y="36839236"/>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35</xdr:row>
      <xdr:rowOff>0</xdr:rowOff>
    </xdr:from>
    <xdr:to>
      <xdr:col>34</xdr:col>
      <xdr:colOff>0</xdr:colOff>
      <xdr:row>35</xdr:row>
      <xdr:rowOff>19050</xdr:rowOff>
    </xdr:to>
    <xdr:cxnSp macro="">
      <xdr:nvCxnSpPr>
        <xdr:cNvPr id="128" name="Connettore 1 13">
          <a:extLst>
            <a:ext uri="{FF2B5EF4-FFF2-40B4-BE49-F238E27FC236}">
              <a16:creationId xmlns:a16="http://schemas.microsoft.com/office/drawing/2014/main" id="{00000000-0008-0000-0100-000080000000}"/>
            </a:ext>
          </a:extLst>
        </xdr:cNvPr>
        <xdr:cNvCxnSpPr/>
      </xdr:nvCxnSpPr>
      <xdr:spPr>
        <a:xfrm flipV="1">
          <a:off x="42976800" y="51137127"/>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35</xdr:row>
      <xdr:rowOff>0</xdr:rowOff>
    </xdr:from>
    <xdr:to>
      <xdr:col>34</xdr:col>
      <xdr:colOff>0</xdr:colOff>
      <xdr:row>35</xdr:row>
      <xdr:rowOff>19050</xdr:rowOff>
    </xdr:to>
    <xdr:cxnSp macro="">
      <xdr:nvCxnSpPr>
        <xdr:cNvPr id="129" name="Connettore 1 13">
          <a:extLst>
            <a:ext uri="{FF2B5EF4-FFF2-40B4-BE49-F238E27FC236}">
              <a16:creationId xmlns:a16="http://schemas.microsoft.com/office/drawing/2014/main" id="{00000000-0008-0000-0100-000081000000}"/>
            </a:ext>
          </a:extLst>
        </xdr:cNvPr>
        <xdr:cNvCxnSpPr/>
      </xdr:nvCxnSpPr>
      <xdr:spPr>
        <a:xfrm flipV="1">
          <a:off x="42976800" y="51137127"/>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35</xdr:row>
      <xdr:rowOff>0</xdr:rowOff>
    </xdr:from>
    <xdr:to>
      <xdr:col>34</xdr:col>
      <xdr:colOff>0</xdr:colOff>
      <xdr:row>35</xdr:row>
      <xdr:rowOff>19050</xdr:rowOff>
    </xdr:to>
    <xdr:cxnSp macro="">
      <xdr:nvCxnSpPr>
        <xdr:cNvPr id="130" name="Connettore 1 13">
          <a:extLst>
            <a:ext uri="{FF2B5EF4-FFF2-40B4-BE49-F238E27FC236}">
              <a16:creationId xmlns:a16="http://schemas.microsoft.com/office/drawing/2014/main" id="{00000000-0008-0000-0100-000082000000}"/>
            </a:ext>
          </a:extLst>
        </xdr:cNvPr>
        <xdr:cNvCxnSpPr/>
      </xdr:nvCxnSpPr>
      <xdr:spPr>
        <a:xfrm flipV="1">
          <a:off x="42976800" y="51137127"/>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35</xdr:row>
      <xdr:rowOff>0</xdr:rowOff>
    </xdr:from>
    <xdr:to>
      <xdr:col>34</xdr:col>
      <xdr:colOff>0</xdr:colOff>
      <xdr:row>35</xdr:row>
      <xdr:rowOff>19050</xdr:rowOff>
    </xdr:to>
    <xdr:cxnSp macro="">
      <xdr:nvCxnSpPr>
        <xdr:cNvPr id="131" name="Connettore 1 13">
          <a:extLst>
            <a:ext uri="{FF2B5EF4-FFF2-40B4-BE49-F238E27FC236}">
              <a16:creationId xmlns:a16="http://schemas.microsoft.com/office/drawing/2014/main" id="{00000000-0008-0000-0100-000083000000}"/>
            </a:ext>
          </a:extLst>
        </xdr:cNvPr>
        <xdr:cNvCxnSpPr/>
      </xdr:nvCxnSpPr>
      <xdr:spPr>
        <a:xfrm flipV="1">
          <a:off x="42976800" y="51137127"/>
          <a:ext cx="3463636"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7</xdr:row>
      <xdr:rowOff>0</xdr:rowOff>
    </xdr:from>
    <xdr:to>
      <xdr:col>14</xdr:col>
      <xdr:colOff>0</xdr:colOff>
      <xdr:row>7</xdr:row>
      <xdr:rowOff>19050</xdr:rowOff>
    </xdr:to>
    <xdr:cxnSp macro="">
      <xdr:nvCxnSpPr>
        <xdr:cNvPr id="80" name="Connettore 1 23">
          <a:extLst>
            <a:ext uri="{FF2B5EF4-FFF2-40B4-BE49-F238E27FC236}">
              <a16:creationId xmlns:a16="http://schemas.microsoft.com/office/drawing/2014/main" id="{00000000-0008-0000-0100-000050000000}"/>
            </a:ext>
          </a:extLst>
        </xdr:cNvPr>
        <xdr:cNvCxnSpPr/>
      </xdr:nvCxnSpPr>
      <xdr:spPr>
        <a:xfrm flipV="1">
          <a:off x="11852462" y="7418294"/>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7</xdr:row>
      <xdr:rowOff>0</xdr:rowOff>
    </xdr:from>
    <xdr:to>
      <xdr:col>34</xdr:col>
      <xdr:colOff>0</xdr:colOff>
      <xdr:row>7</xdr:row>
      <xdr:rowOff>19050</xdr:rowOff>
    </xdr:to>
    <xdr:cxnSp macro="">
      <xdr:nvCxnSpPr>
        <xdr:cNvPr id="81" name="Connettore 1 24">
          <a:extLst>
            <a:ext uri="{FF2B5EF4-FFF2-40B4-BE49-F238E27FC236}">
              <a16:creationId xmlns:a16="http://schemas.microsoft.com/office/drawing/2014/main" id="{00000000-0008-0000-0100-000051000000}"/>
            </a:ext>
          </a:extLst>
        </xdr:cNvPr>
        <xdr:cNvCxnSpPr/>
      </xdr:nvCxnSpPr>
      <xdr:spPr>
        <a:xfrm flipV="1">
          <a:off x="41786735" y="7418294"/>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8</xdr:row>
      <xdr:rowOff>0</xdr:rowOff>
    </xdr:from>
    <xdr:to>
      <xdr:col>14</xdr:col>
      <xdr:colOff>0</xdr:colOff>
      <xdr:row>8</xdr:row>
      <xdr:rowOff>19050</xdr:rowOff>
    </xdr:to>
    <xdr:cxnSp macro="">
      <xdr:nvCxnSpPr>
        <xdr:cNvPr id="82" name="Connettore 1 23">
          <a:extLst>
            <a:ext uri="{FF2B5EF4-FFF2-40B4-BE49-F238E27FC236}">
              <a16:creationId xmlns:a16="http://schemas.microsoft.com/office/drawing/2014/main" id="{00000000-0008-0000-0100-000052000000}"/>
            </a:ext>
          </a:extLst>
        </xdr:cNvPr>
        <xdr:cNvCxnSpPr/>
      </xdr:nvCxnSpPr>
      <xdr:spPr>
        <a:xfrm flipV="1">
          <a:off x="11852462" y="8852647"/>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8</xdr:row>
      <xdr:rowOff>0</xdr:rowOff>
    </xdr:from>
    <xdr:to>
      <xdr:col>34</xdr:col>
      <xdr:colOff>0</xdr:colOff>
      <xdr:row>8</xdr:row>
      <xdr:rowOff>19050</xdr:rowOff>
    </xdr:to>
    <xdr:cxnSp macro="">
      <xdr:nvCxnSpPr>
        <xdr:cNvPr id="83" name="Connettore 1 24">
          <a:extLst>
            <a:ext uri="{FF2B5EF4-FFF2-40B4-BE49-F238E27FC236}">
              <a16:creationId xmlns:a16="http://schemas.microsoft.com/office/drawing/2014/main" id="{00000000-0008-0000-0100-000053000000}"/>
            </a:ext>
          </a:extLst>
        </xdr:cNvPr>
        <xdr:cNvCxnSpPr/>
      </xdr:nvCxnSpPr>
      <xdr:spPr>
        <a:xfrm flipV="1">
          <a:off x="41786735" y="8852647"/>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9</xdr:row>
      <xdr:rowOff>0</xdr:rowOff>
    </xdr:from>
    <xdr:to>
      <xdr:col>14</xdr:col>
      <xdr:colOff>0</xdr:colOff>
      <xdr:row>9</xdr:row>
      <xdr:rowOff>19050</xdr:rowOff>
    </xdr:to>
    <xdr:cxnSp macro="">
      <xdr:nvCxnSpPr>
        <xdr:cNvPr id="84" name="Connettore 1 23">
          <a:extLst>
            <a:ext uri="{FF2B5EF4-FFF2-40B4-BE49-F238E27FC236}">
              <a16:creationId xmlns:a16="http://schemas.microsoft.com/office/drawing/2014/main" id="{00000000-0008-0000-0100-000054000000}"/>
            </a:ext>
          </a:extLst>
        </xdr:cNvPr>
        <xdr:cNvCxnSpPr/>
      </xdr:nvCxnSpPr>
      <xdr:spPr>
        <a:xfrm flipV="1">
          <a:off x="11852462" y="10287000"/>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xdr:row>
      <xdr:rowOff>0</xdr:rowOff>
    </xdr:from>
    <xdr:to>
      <xdr:col>34</xdr:col>
      <xdr:colOff>0</xdr:colOff>
      <xdr:row>9</xdr:row>
      <xdr:rowOff>19050</xdr:rowOff>
    </xdr:to>
    <xdr:cxnSp macro="">
      <xdr:nvCxnSpPr>
        <xdr:cNvPr id="132" name="Connettore 1 24">
          <a:extLst>
            <a:ext uri="{FF2B5EF4-FFF2-40B4-BE49-F238E27FC236}">
              <a16:creationId xmlns:a16="http://schemas.microsoft.com/office/drawing/2014/main" id="{00000000-0008-0000-0100-000084000000}"/>
            </a:ext>
          </a:extLst>
        </xdr:cNvPr>
        <xdr:cNvCxnSpPr/>
      </xdr:nvCxnSpPr>
      <xdr:spPr>
        <a:xfrm flipV="1">
          <a:off x="41786735" y="10287000"/>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10</xdr:row>
      <xdr:rowOff>0</xdr:rowOff>
    </xdr:from>
    <xdr:to>
      <xdr:col>14</xdr:col>
      <xdr:colOff>0</xdr:colOff>
      <xdr:row>10</xdr:row>
      <xdr:rowOff>19050</xdr:rowOff>
    </xdr:to>
    <xdr:cxnSp macro="">
      <xdr:nvCxnSpPr>
        <xdr:cNvPr id="133" name="Connettore 1 23">
          <a:extLst>
            <a:ext uri="{FF2B5EF4-FFF2-40B4-BE49-F238E27FC236}">
              <a16:creationId xmlns:a16="http://schemas.microsoft.com/office/drawing/2014/main" id="{00000000-0008-0000-0100-000085000000}"/>
            </a:ext>
          </a:extLst>
        </xdr:cNvPr>
        <xdr:cNvCxnSpPr/>
      </xdr:nvCxnSpPr>
      <xdr:spPr>
        <a:xfrm flipV="1">
          <a:off x="11852462" y="11721353"/>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10</xdr:row>
      <xdr:rowOff>0</xdr:rowOff>
    </xdr:from>
    <xdr:to>
      <xdr:col>34</xdr:col>
      <xdr:colOff>0</xdr:colOff>
      <xdr:row>10</xdr:row>
      <xdr:rowOff>19050</xdr:rowOff>
    </xdr:to>
    <xdr:cxnSp macro="">
      <xdr:nvCxnSpPr>
        <xdr:cNvPr id="134" name="Connettore 1 24">
          <a:extLst>
            <a:ext uri="{FF2B5EF4-FFF2-40B4-BE49-F238E27FC236}">
              <a16:creationId xmlns:a16="http://schemas.microsoft.com/office/drawing/2014/main" id="{00000000-0008-0000-0100-000086000000}"/>
            </a:ext>
          </a:extLst>
        </xdr:cNvPr>
        <xdr:cNvCxnSpPr/>
      </xdr:nvCxnSpPr>
      <xdr:spPr>
        <a:xfrm flipV="1">
          <a:off x="41786735" y="11721353"/>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11</xdr:row>
      <xdr:rowOff>0</xdr:rowOff>
    </xdr:from>
    <xdr:to>
      <xdr:col>14</xdr:col>
      <xdr:colOff>0</xdr:colOff>
      <xdr:row>11</xdr:row>
      <xdr:rowOff>19050</xdr:rowOff>
    </xdr:to>
    <xdr:cxnSp macro="">
      <xdr:nvCxnSpPr>
        <xdr:cNvPr id="135" name="Connettore 1 23">
          <a:extLst>
            <a:ext uri="{FF2B5EF4-FFF2-40B4-BE49-F238E27FC236}">
              <a16:creationId xmlns:a16="http://schemas.microsoft.com/office/drawing/2014/main" id="{00000000-0008-0000-0100-000087000000}"/>
            </a:ext>
          </a:extLst>
        </xdr:cNvPr>
        <xdr:cNvCxnSpPr/>
      </xdr:nvCxnSpPr>
      <xdr:spPr>
        <a:xfrm flipV="1">
          <a:off x="11852462" y="13155706"/>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11</xdr:row>
      <xdr:rowOff>0</xdr:rowOff>
    </xdr:from>
    <xdr:to>
      <xdr:col>34</xdr:col>
      <xdr:colOff>0</xdr:colOff>
      <xdr:row>11</xdr:row>
      <xdr:rowOff>19050</xdr:rowOff>
    </xdr:to>
    <xdr:cxnSp macro="">
      <xdr:nvCxnSpPr>
        <xdr:cNvPr id="136" name="Connettore 1 24">
          <a:extLst>
            <a:ext uri="{FF2B5EF4-FFF2-40B4-BE49-F238E27FC236}">
              <a16:creationId xmlns:a16="http://schemas.microsoft.com/office/drawing/2014/main" id="{00000000-0008-0000-0100-000088000000}"/>
            </a:ext>
          </a:extLst>
        </xdr:cNvPr>
        <xdr:cNvCxnSpPr/>
      </xdr:nvCxnSpPr>
      <xdr:spPr>
        <a:xfrm flipV="1">
          <a:off x="41786735" y="13155706"/>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12</xdr:row>
      <xdr:rowOff>0</xdr:rowOff>
    </xdr:from>
    <xdr:to>
      <xdr:col>14</xdr:col>
      <xdr:colOff>0</xdr:colOff>
      <xdr:row>12</xdr:row>
      <xdr:rowOff>19050</xdr:rowOff>
    </xdr:to>
    <xdr:cxnSp macro="">
      <xdr:nvCxnSpPr>
        <xdr:cNvPr id="137" name="Connettore 1 23">
          <a:extLst>
            <a:ext uri="{FF2B5EF4-FFF2-40B4-BE49-F238E27FC236}">
              <a16:creationId xmlns:a16="http://schemas.microsoft.com/office/drawing/2014/main" id="{00000000-0008-0000-0100-000089000000}"/>
            </a:ext>
          </a:extLst>
        </xdr:cNvPr>
        <xdr:cNvCxnSpPr/>
      </xdr:nvCxnSpPr>
      <xdr:spPr>
        <a:xfrm flipV="1">
          <a:off x="11852462" y="14590059"/>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12</xdr:row>
      <xdr:rowOff>0</xdr:rowOff>
    </xdr:from>
    <xdr:to>
      <xdr:col>34</xdr:col>
      <xdr:colOff>0</xdr:colOff>
      <xdr:row>12</xdr:row>
      <xdr:rowOff>19050</xdr:rowOff>
    </xdr:to>
    <xdr:cxnSp macro="">
      <xdr:nvCxnSpPr>
        <xdr:cNvPr id="138" name="Connettore 1 24">
          <a:extLst>
            <a:ext uri="{FF2B5EF4-FFF2-40B4-BE49-F238E27FC236}">
              <a16:creationId xmlns:a16="http://schemas.microsoft.com/office/drawing/2014/main" id="{00000000-0008-0000-0100-00008A000000}"/>
            </a:ext>
          </a:extLst>
        </xdr:cNvPr>
        <xdr:cNvCxnSpPr/>
      </xdr:nvCxnSpPr>
      <xdr:spPr>
        <a:xfrm flipV="1">
          <a:off x="41786735" y="14590059"/>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13</xdr:row>
      <xdr:rowOff>0</xdr:rowOff>
    </xdr:from>
    <xdr:to>
      <xdr:col>14</xdr:col>
      <xdr:colOff>0</xdr:colOff>
      <xdr:row>13</xdr:row>
      <xdr:rowOff>19050</xdr:rowOff>
    </xdr:to>
    <xdr:cxnSp macro="">
      <xdr:nvCxnSpPr>
        <xdr:cNvPr id="139" name="Connettore 1 23">
          <a:extLst>
            <a:ext uri="{FF2B5EF4-FFF2-40B4-BE49-F238E27FC236}">
              <a16:creationId xmlns:a16="http://schemas.microsoft.com/office/drawing/2014/main" id="{00000000-0008-0000-0100-00008B000000}"/>
            </a:ext>
          </a:extLst>
        </xdr:cNvPr>
        <xdr:cNvCxnSpPr/>
      </xdr:nvCxnSpPr>
      <xdr:spPr>
        <a:xfrm flipV="1">
          <a:off x="11852462" y="16024412"/>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13</xdr:row>
      <xdr:rowOff>0</xdr:rowOff>
    </xdr:from>
    <xdr:to>
      <xdr:col>34</xdr:col>
      <xdr:colOff>0</xdr:colOff>
      <xdr:row>13</xdr:row>
      <xdr:rowOff>19050</xdr:rowOff>
    </xdr:to>
    <xdr:cxnSp macro="">
      <xdr:nvCxnSpPr>
        <xdr:cNvPr id="140" name="Connettore 1 24">
          <a:extLst>
            <a:ext uri="{FF2B5EF4-FFF2-40B4-BE49-F238E27FC236}">
              <a16:creationId xmlns:a16="http://schemas.microsoft.com/office/drawing/2014/main" id="{00000000-0008-0000-0100-00008C000000}"/>
            </a:ext>
          </a:extLst>
        </xdr:cNvPr>
        <xdr:cNvCxnSpPr/>
      </xdr:nvCxnSpPr>
      <xdr:spPr>
        <a:xfrm flipV="1">
          <a:off x="41786735" y="16024412"/>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14</xdr:row>
      <xdr:rowOff>0</xdr:rowOff>
    </xdr:from>
    <xdr:to>
      <xdr:col>14</xdr:col>
      <xdr:colOff>0</xdr:colOff>
      <xdr:row>14</xdr:row>
      <xdr:rowOff>19050</xdr:rowOff>
    </xdr:to>
    <xdr:cxnSp macro="">
      <xdr:nvCxnSpPr>
        <xdr:cNvPr id="141" name="Connettore 1 23">
          <a:extLst>
            <a:ext uri="{FF2B5EF4-FFF2-40B4-BE49-F238E27FC236}">
              <a16:creationId xmlns:a16="http://schemas.microsoft.com/office/drawing/2014/main" id="{00000000-0008-0000-0100-00008D000000}"/>
            </a:ext>
          </a:extLst>
        </xdr:cNvPr>
        <xdr:cNvCxnSpPr/>
      </xdr:nvCxnSpPr>
      <xdr:spPr>
        <a:xfrm flipV="1">
          <a:off x="11852462" y="17458765"/>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14</xdr:row>
      <xdr:rowOff>0</xdr:rowOff>
    </xdr:from>
    <xdr:to>
      <xdr:col>34</xdr:col>
      <xdr:colOff>0</xdr:colOff>
      <xdr:row>14</xdr:row>
      <xdr:rowOff>19050</xdr:rowOff>
    </xdr:to>
    <xdr:cxnSp macro="">
      <xdr:nvCxnSpPr>
        <xdr:cNvPr id="142" name="Connettore 1 24">
          <a:extLst>
            <a:ext uri="{FF2B5EF4-FFF2-40B4-BE49-F238E27FC236}">
              <a16:creationId xmlns:a16="http://schemas.microsoft.com/office/drawing/2014/main" id="{00000000-0008-0000-0100-00008E000000}"/>
            </a:ext>
          </a:extLst>
        </xdr:cNvPr>
        <xdr:cNvCxnSpPr/>
      </xdr:nvCxnSpPr>
      <xdr:spPr>
        <a:xfrm flipV="1">
          <a:off x="41786735" y="17458765"/>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15</xdr:row>
      <xdr:rowOff>0</xdr:rowOff>
    </xdr:from>
    <xdr:to>
      <xdr:col>14</xdr:col>
      <xdr:colOff>0</xdr:colOff>
      <xdr:row>15</xdr:row>
      <xdr:rowOff>19050</xdr:rowOff>
    </xdr:to>
    <xdr:cxnSp macro="">
      <xdr:nvCxnSpPr>
        <xdr:cNvPr id="143" name="Connettore 1 23">
          <a:extLst>
            <a:ext uri="{FF2B5EF4-FFF2-40B4-BE49-F238E27FC236}">
              <a16:creationId xmlns:a16="http://schemas.microsoft.com/office/drawing/2014/main" id="{00000000-0008-0000-0100-00008F000000}"/>
            </a:ext>
          </a:extLst>
        </xdr:cNvPr>
        <xdr:cNvCxnSpPr/>
      </xdr:nvCxnSpPr>
      <xdr:spPr>
        <a:xfrm flipV="1">
          <a:off x="11852462" y="18893118"/>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15</xdr:row>
      <xdr:rowOff>0</xdr:rowOff>
    </xdr:from>
    <xdr:to>
      <xdr:col>34</xdr:col>
      <xdr:colOff>0</xdr:colOff>
      <xdr:row>15</xdr:row>
      <xdr:rowOff>19050</xdr:rowOff>
    </xdr:to>
    <xdr:cxnSp macro="">
      <xdr:nvCxnSpPr>
        <xdr:cNvPr id="144" name="Connettore 1 24">
          <a:extLst>
            <a:ext uri="{FF2B5EF4-FFF2-40B4-BE49-F238E27FC236}">
              <a16:creationId xmlns:a16="http://schemas.microsoft.com/office/drawing/2014/main" id="{00000000-0008-0000-0100-000090000000}"/>
            </a:ext>
          </a:extLst>
        </xdr:cNvPr>
        <xdr:cNvCxnSpPr/>
      </xdr:nvCxnSpPr>
      <xdr:spPr>
        <a:xfrm flipV="1">
          <a:off x="41786735" y="18893118"/>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2305050</xdr:colOff>
      <xdr:row>16</xdr:row>
      <xdr:rowOff>0</xdr:rowOff>
    </xdr:from>
    <xdr:to>
      <xdr:col>14</xdr:col>
      <xdr:colOff>0</xdr:colOff>
      <xdr:row>16</xdr:row>
      <xdr:rowOff>19050</xdr:rowOff>
    </xdr:to>
    <xdr:cxnSp macro="">
      <xdr:nvCxnSpPr>
        <xdr:cNvPr id="145" name="Connettore 1 23">
          <a:extLst>
            <a:ext uri="{FF2B5EF4-FFF2-40B4-BE49-F238E27FC236}">
              <a16:creationId xmlns:a16="http://schemas.microsoft.com/office/drawing/2014/main" id="{00000000-0008-0000-0100-000091000000}"/>
            </a:ext>
          </a:extLst>
        </xdr:cNvPr>
        <xdr:cNvCxnSpPr/>
      </xdr:nvCxnSpPr>
      <xdr:spPr>
        <a:xfrm flipV="1">
          <a:off x="11852462" y="20327471"/>
          <a:ext cx="676050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16</xdr:row>
      <xdr:rowOff>0</xdr:rowOff>
    </xdr:from>
    <xdr:to>
      <xdr:col>34</xdr:col>
      <xdr:colOff>0</xdr:colOff>
      <xdr:row>16</xdr:row>
      <xdr:rowOff>19050</xdr:rowOff>
    </xdr:to>
    <xdr:cxnSp macro="">
      <xdr:nvCxnSpPr>
        <xdr:cNvPr id="146" name="Connettore 1 24">
          <a:extLst>
            <a:ext uri="{FF2B5EF4-FFF2-40B4-BE49-F238E27FC236}">
              <a16:creationId xmlns:a16="http://schemas.microsoft.com/office/drawing/2014/main" id="{00000000-0008-0000-0100-000092000000}"/>
            </a:ext>
          </a:extLst>
        </xdr:cNvPr>
        <xdr:cNvCxnSpPr/>
      </xdr:nvCxnSpPr>
      <xdr:spPr>
        <a:xfrm flipV="1">
          <a:off x="41786735" y="20327471"/>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34</xdr:col>
      <xdr:colOff>0</xdr:colOff>
      <xdr:row>17</xdr:row>
      <xdr:rowOff>19050</xdr:rowOff>
    </xdr:to>
    <xdr:cxnSp macro="">
      <xdr:nvCxnSpPr>
        <xdr:cNvPr id="148" name="Connettore 1 24">
          <a:extLst>
            <a:ext uri="{FF2B5EF4-FFF2-40B4-BE49-F238E27FC236}">
              <a16:creationId xmlns:a16="http://schemas.microsoft.com/office/drawing/2014/main" id="{00000000-0008-0000-0100-000094000000}"/>
            </a:ext>
          </a:extLst>
        </xdr:cNvPr>
        <xdr:cNvCxnSpPr/>
      </xdr:nvCxnSpPr>
      <xdr:spPr>
        <a:xfrm flipV="1">
          <a:off x="41786735" y="21761824"/>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19</xdr:row>
      <xdr:rowOff>0</xdr:rowOff>
    </xdr:from>
    <xdr:to>
      <xdr:col>34</xdr:col>
      <xdr:colOff>0</xdr:colOff>
      <xdr:row>19</xdr:row>
      <xdr:rowOff>19050</xdr:rowOff>
    </xdr:to>
    <xdr:cxnSp macro="">
      <xdr:nvCxnSpPr>
        <xdr:cNvPr id="150" name="Connettore 1 24">
          <a:extLst>
            <a:ext uri="{FF2B5EF4-FFF2-40B4-BE49-F238E27FC236}">
              <a16:creationId xmlns:a16="http://schemas.microsoft.com/office/drawing/2014/main" id="{00000000-0008-0000-0100-000096000000}"/>
            </a:ext>
          </a:extLst>
        </xdr:cNvPr>
        <xdr:cNvCxnSpPr/>
      </xdr:nvCxnSpPr>
      <xdr:spPr>
        <a:xfrm flipV="1">
          <a:off x="41786735" y="23196176"/>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53</xdr:row>
      <xdr:rowOff>0</xdr:rowOff>
    </xdr:from>
    <xdr:to>
      <xdr:col>5</xdr:col>
      <xdr:colOff>698500</xdr:colOff>
      <xdr:row>53</xdr:row>
      <xdr:rowOff>15875</xdr:rowOff>
    </xdr:to>
    <xdr:cxnSp macro="">
      <xdr:nvCxnSpPr>
        <xdr:cNvPr id="151" name="Connettore 1 46">
          <a:extLst>
            <a:ext uri="{FF2B5EF4-FFF2-40B4-BE49-F238E27FC236}">
              <a16:creationId xmlns:a16="http://schemas.microsoft.com/office/drawing/2014/main" id="{00000000-0008-0000-0100-000097000000}"/>
            </a:ext>
          </a:extLst>
        </xdr:cNvPr>
        <xdr:cNvCxnSpPr/>
      </xdr:nvCxnSpPr>
      <xdr:spPr>
        <a:xfrm flipV="1">
          <a:off x="0" y="58940700"/>
          <a:ext cx="5994400" cy="15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76200</xdr:colOff>
      <xdr:row>53</xdr:row>
      <xdr:rowOff>0</xdr:rowOff>
    </xdr:from>
    <xdr:to>
      <xdr:col>16</xdr:col>
      <xdr:colOff>95250</xdr:colOff>
      <xdr:row>53</xdr:row>
      <xdr:rowOff>19050</xdr:rowOff>
    </xdr:to>
    <xdr:cxnSp macro="">
      <xdr:nvCxnSpPr>
        <xdr:cNvPr id="152" name="Connettore 1 54">
          <a:extLst>
            <a:ext uri="{FF2B5EF4-FFF2-40B4-BE49-F238E27FC236}">
              <a16:creationId xmlns:a16="http://schemas.microsoft.com/office/drawing/2014/main" id="{00000000-0008-0000-0100-000098000000}"/>
            </a:ext>
          </a:extLst>
        </xdr:cNvPr>
        <xdr:cNvCxnSpPr/>
      </xdr:nvCxnSpPr>
      <xdr:spPr>
        <a:xfrm>
          <a:off x="15078075" y="58940700"/>
          <a:ext cx="990600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53</xdr:row>
      <xdr:rowOff>0</xdr:rowOff>
    </xdr:from>
    <xdr:to>
      <xdr:col>26</xdr:col>
      <xdr:colOff>19050</xdr:colOff>
      <xdr:row>53</xdr:row>
      <xdr:rowOff>19050</xdr:rowOff>
    </xdr:to>
    <xdr:cxnSp macro="">
      <xdr:nvCxnSpPr>
        <xdr:cNvPr id="153" name="Connettore 1 60">
          <a:extLst>
            <a:ext uri="{FF2B5EF4-FFF2-40B4-BE49-F238E27FC236}">
              <a16:creationId xmlns:a16="http://schemas.microsoft.com/office/drawing/2014/main" id="{00000000-0008-0000-0100-000099000000}"/>
            </a:ext>
          </a:extLst>
        </xdr:cNvPr>
        <xdr:cNvCxnSpPr/>
      </xdr:nvCxnSpPr>
      <xdr:spPr>
        <a:xfrm flipV="1">
          <a:off x="24888825" y="58940700"/>
          <a:ext cx="135731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60</xdr:row>
      <xdr:rowOff>0</xdr:rowOff>
    </xdr:from>
    <xdr:to>
      <xdr:col>34</xdr:col>
      <xdr:colOff>0</xdr:colOff>
      <xdr:row>60</xdr:row>
      <xdr:rowOff>19050</xdr:rowOff>
    </xdr:to>
    <xdr:cxnSp macro="">
      <xdr:nvCxnSpPr>
        <xdr:cNvPr id="154" name="Connettore 1 11">
          <a:extLst>
            <a:ext uri="{FF2B5EF4-FFF2-40B4-BE49-F238E27FC236}">
              <a16:creationId xmlns:a16="http://schemas.microsoft.com/office/drawing/2014/main" id="{00000000-0008-0000-0100-00009A000000}"/>
            </a:ext>
          </a:extLst>
        </xdr:cNvPr>
        <xdr:cNvCxnSpPr/>
      </xdr:nvCxnSpPr>
      <xdr:spPr>
        <a:xfrm flipV="1">
          <a:off x="42986325" y="71513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62</xdr:row>
      <xdr:rowOff>0</xdr:rowOff>
    </xdr:from>
    <xdr:to>
      <xdr:col>34</xdr:col>
      <xdr:colOff>0</xdr:colOff>
      <xdr:row>62</xdr:row>
      <xdr:rowOff>19050</xdr:rowOff>
    </xdr:to>
    <xdr:cxnSp macro="">
      <xdr:nvCxnSpPr>
        <xdr:cNvPr id="155" name="Connettore 1 13">
          <a:extLst>
            <a:ext uri="{FF2B5EF4-FFF2-40B4-BE49-F238E27FC236}">
              <a16:creationId xmlns:a16="http://schemas.microsoft.com/office/drawing/2014/main" id="{00000000-0008-0000-0100-00009B000000}"/>
            </a:ext>
          </a:extLst>
        </xdr:cNvPr>
        <xdr:cNvCxnSpPr/>
      </xdr:nvCxnSpPr>
      <xdr:spPr>
        <a:xfrm flipV="1">
          <a:off x="42986325" y="742188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60</xdr:row>
      <xdr:rowOff>0</xdr:rowOff>
    </xdr:from>
    <xdr:to>
      <xdr:col>34</xdr:col>
      <xdr:colOff>0</xdr:colOff>
      <xdr:row>60</xdr:row>
      <xdr:rowOff>19050</xdr:rowOff>
    </xdr:to>
    <xdr:cxnSp macro="">
      <xdr:nvCxnSpPr>
        <xdr:cNvPr id="156" name="Connettore 1 17">
          <a:extLst>
            <a:ext uri="{FF2B5EF4-FFF2-40B4-BE49-F238E27FC236}">
              <a16:creationId xmlns:a16="http://schemas.microsoft.com/office/drawing/2014/main" id="{00000000-0008-0000-0100-00009C000000}"/>
            </a:ext>
          </a:extLst>
        </xdr:cNvPr>
        <xdr:cNvCxnSpPr/>
      </xdr:nvCxnSpPr>
      <xdr:spPr>
        <a:xfrm flipV="1">
          <a:off x="42986325" y="71513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60</xdr:row>
      <xdr:rowOff>0</xdr:rowOff>
    </xdr:from>
    <xdr:to>
      <xdr:col>34</xdr:col>
      <xdr:colOff>0</xdr:colOff>
      <xdr:row>60</xdr:row>
      <xdr:rowOff>19050</xdr:rowOff>
    </xdr:to>
    <xdr:cxnSp macro="">
      <xdr:nvCxnSpPr>
        <xdr:cNvPr id="157" name="Connettore 1 18">
          <a:extLst>
            <a:ext uri="{FF2B5EF4-FFF2-40B4-BE49-F238E27FC236}">
              <a16:creationId xmlns:a16="http://schemas.microsoft.com/office/drawing/2014/main" id="{00000000-0008-0000-0100-00009D000000}"/>
            </a:ext>
          </a:extLst>
        </xdr:cNvPr>
        <xdr:cNvCxnSpPr/>
      </xdr:nvCxnSpPr>
      <xdr:spPr>
        <a:xfrm flipV="1">
          <a:off x="42986325" y="71513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23</xdr:row>
      <xdr:rowOff>0</xdr:rowOff>
    </xdr:from>
    <xdr:to>
      <xdr:col>34</xdr:col>
      <xdr:colOff>0</xdr:colOff>
      <xdr:row>23</xdr:row>
      <xdr:rowOff>19050</xdr:rowOff>
    </xdr:to>
    <xdr:cxnSp macro="">
      <xdr:nvCxnSpPr>
        <xdr:cNvPr id="158" name="Connettore 1 24">
          <a:extLst>
            <a:ext uri="{FF2B5EF4-FFF2-40B4-BE49-F238E27FC236}">
              <a16:creationId xmlns:a16="http://schemas.microsoft.com/office/drawing/2014/main" id="{00000000-0008-0000-0100-00009E000000}"/>
            </a:ext>
          </a:extLst>
        </xdr:cNvPr>
        <xdr:cNvCxnSpPr/>
      </xdr:nvCxnSpPr>
      <xdr:spPr>
        <a:xfrm flipV="1">
          <a:off x="42986325" y="81248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61</xdr:row>
      <xdr:rowOff>0</xdr:rowOff>
    </xdr:from>
    <xdr:to>
      <xdr:col>34</xdr:col>
      <xdr:colOff>0</xdr:colOff>
      <xdr:row>61</xdr:row>
      <xdr:rowOff>19050</xdr:rowOff>
    </xdr:to>
    <xdr:cxnSp macro="">
      <xdr:nvCxnSpPr>
        <xdr:cNvPr id="159" name="Connettore 1 35">
          <a:extLst>
            <a:ext uri="{FF2B5EF4-FFF2-40B4-BE49-F238E27FC236}">
              <a16:creationId xmlns:a16="http://schemas.microsoft.com/office/drawing/2014/main" id="{00000000-0008-0000-0100-00009F000000}"/>
            </a:ext>
          </a:extLst>
        </xdr:cNvPr>
        <xdr:cNvCxnSpPr/>
      </xdr:nvCxnSpPr>
      <xdr:spPr>
        <a:xfrm flipV="1">
          <a:off x="42986325" y="72656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62</xdr:row>
      <xdr:rowOff>0</xdr:rowOff>
    </xdr:from>
    <xdr:to>
      <xdr:col>34</xdr:col>
      <xdr:colOff>0</xdr:colOff>
      <xdr:row>62</xdr:row>
      <xdr:rowOff>19050</xdr:rowOff>
    </xdr:to>
    <xdr:cxnSp macro="">
      <xdr:nvCxnSpPr>
        <xdr:cNvPr id="160" name="Connettore 1 13">
          <a:extLst>
            <a:ext uri="{FF2B5EF4-FFF2-40B4-BE49-F238E27FC236}">
              <a16:creationId xmlns:a16="http://schemas.microsoft.com/office/drawing/2014/main" id="{00000000-0008-0000-0100-0000A0000000}"/>
            </a:ext>
          </a:extLst>
        </xdr:cNvPr>
        <xdr:cNvCxnSpPr/>
      </xdr:nvCxnSpPr>
      <xdr:spPr>
        <a:xfrm flipV="1">
          <a:off x="42986325" y="742188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64</xdr:row>
      <xdr:rowOff>0</xdr:rowOff>
    </xdr:from>
    <xdr:to>
      <xdr:col>34</xdr:col>
      <xdr:colOff>0</xdr:colOff>
      <xdr:row>64</xdr:row>
      <xdr:rowOff>19050</xdr:rowOff>
    </xdr:to>
    <xdr:cxnSp macro="">
      <xdr:nvCxnSpPr>
        <xdr:cNvPr id="161" name="Connettore 1 13">
          <a:extLst>
            <a:ext uri="{FF2B5EF4-FFF2-40B4-BE49-F238E27FC236}">
              <a16:creationId xmlns:a16="http://schemas.microsoft.com/office/drawing/2014/main" id="{00000000-0008-0000-0100-0000A1000000}"/>
            </a:ext>
          </a:extLst>
        </xdr:cNvPr>
        <xdr:cNvCxnSpPr/>
      </xdr:nvCxnSpPr>
      <xdr:spPr>
        <a:xfrm flipV="1">
          <a:off x="42986325" y="7774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64</xdr:row>
      <xdr:rowOff>0</xdr:rowOff>
    </xdr:from>
    <xdr:to>
      <xdr:col>34</xdr:col>
      <xdr:colOff>0</xdr:colOff>
      <xdr:row>64</xdr:row>
      <xdr:rowOff>19050</xdr:rowOff>
    </xdr:to>
    <xdr:cxnSp macro="">
      <xdr:nvCxnSpPr>
        <xdr:cNvPr id="162" name="Connettore 1 13">
          <a:extLst>
            <a:ext uri="{FF2B5EF4-FFF2-40B4-BE49-F238E27FC236}">
              <a16:creationId xmlns:a16="http://schemas.microsoft.com/office/drawing/2014/main" id="{00000000-0008-0000-0100-0000A2000000}"/>
            </a:ext>
          </a:extLst>
        </xdr:cNvPr>
        <xdr:cNvCxnSpPr/>
      </xdr:nvCxnSpPr>
      <xdr:spPr>
        <a:xfrm flipV="1">
          <a:off x="42986325" y="7774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64</xdr:row>
      <xdr:rowOff>0</xdr:rowOff>
    </xdr:from>
    <xdr:to>
      <xdr:col>34</xdr:col>
      <xdr:colOff>0</xdr:colOff>
      <xdr:row>64</xdr:row>
      <xdr:rowOff>19050</xdr:rowOff>
    </xdr:to>
    <xdr:cxnSp macro="">
      <xdr:nvCxnSpPr>
        <xdr:cNvPr id="163" name="Connettore 1 13">
          <a:extLst>
            <a:ext uri="{FF2B5EF4-FFF2-40B4-BE49-F238E27FC236}">
              <a16:creationId xmlns:a16="http://schemas.microsoft.com/office/drawing/2014/main" id="{00000000-0008-0000-0100-0000A3000000}"/>
            </a:ext>
          </a:extLst>
        </xdr:cNvPr>
        <xdr:cNvCxnSpPr/>
      </xdr:nvCxnSpPr>
      <xdr:spPr>
        <a:xfrm flipV="1">
          <a:off x="42986325" y="7774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64</xdr:row>
      <xdr:rowOff>0</xdr:rowOff>
    </xdr:from>
    <xdr:to>
      <xdr:col>34</xdr:col>
      <xdr:colOff>0</xdr:colOff>
      <xdr:row>64</xdr:row>
      <xdr:rowOff>19050</xdr:rowOff>
    </xdr:to>
    <xdr:cxnSp macro="">
      <xdr:nvCxnSpPr>
        <xdr:cNvPr id="164" name="Connettore 1 13">
          <a:extLst>
            <a:ext uri="{FF2B5EF4-FFF2-40B4-BE49-F238E27FC236}">
              <a16:creationId xmlns:a16="http://schemas.microsoft.com/office/drawing/2014/main" id="{00000000-0008-0000-0100-0000A4000000}"/>
            </a:ext>
          </a:extLst>
        </xdr:cNvPr>
        <xdr:cNvCxnSpPr/>
      </xdr:nvCxnSpPr>
      <xdr:spPr>
        <a:xfrm flipV="1">
          <a:off x="42986325" y="7774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165" name="Connettore 1 13">
          <a:extLst>
            <a:ext uri="{FF2B5EF4-FFF2-40B4-BE49-F238E27FC236}">
              <a16:creationId xmlns:a16="http://schemas.microsoft.com/office/drawing/2014/main" id="{00000000-0008-0000-0100-0000A5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166" name="Connettore 1 13">
          <a:extLst>
            <a:ext uri="{FF2B5EF4-FFF2-40B4-BE49-F238E27FC236}">
              <a16:creationId xmlns:a16="http://schemas.microsoft.com/office/drawing/2014/main" id="{00000000-0008-0000-0100-0000A6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167" name="Connettore 1 13">
          <a:extLst>
            <a:ext uri="{FF2B5EF4-FFF2-40B4-BE49-F238E27FC236}">
              <a16:creationId xmlns:a16="http://schemas.microsoft.com/office/drawing/2014/main" id="{00000000-0008-0000-0100-0000A7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168" name="Connettore 1 13">
          <a:extLst>
            <a:ext uri="{FF2B5EF4-FFF2-40B4-BE49-F238E27FC236}">
              <a16:creationId xmlns:a16="http://schemas.microsoft.com/office/drawing/2014/main" id="{00000000-0008-0000-0100-0000A8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169" name="Connettore 1 13">
          <a:extLst>
            <a:ext uri="{FF2B5EF4-FFF2-40B4-BE49-F238E27FC236}">
              <a16:creationId xmlns:a16="http://schemas.microsoft.com/office/drawing/2014/main" id="{00000000-0008-0000-0100-0000A900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170" name="Connettore 1 13">
          <a:extLst>
            <a:ext uri="{FF2B5EF4-FFF2-40B4-BE49-F238E27FC236}">
              <a16:creationId xmlns:a16="http://schemas.microsoft.com/office/drawing/2014/main" id="{00000000-0008-0000-0100-0000AA00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171" name="Connettore 1 13">
          <a:extLst>
            <a:ext uri="{FF2B5EF4-FFF2-40B4-BE49-F238E27FC236}">
              <a16:creationId xmlns:a16="http://schemas.microsoft.com/office/drawing/2014/main" id="{00000000-0008-0000-0100-0000AB00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172" name="Connettore 1 13">
          <a:extLst>
            <a:ext uri="{FF2B5EF4-FFF2-40B4-BE49-F238E27FC236}">
              <a16:creationId xmlns:a16="http://schemas.microsoft.com/office/drawing/2014/main" id="{00000000-0008-0000-0100-0000AC00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69</xdr:row>
      <xdr:rowOff>0</xdr:rowOff>
    </xdr:from>
    <xdr:to>
      <xdr:col>34</xdr:col>
      <xdr:colOff>0</xdr:colOff>
      <xdr:row>69</xdr:row>
      <xdr:rowOff>19050</xdr:rowOff>
    </xdr:to>
    <xdr:cxnSp macro="">
      <xdr:nvCxnSpPr>
        <xdr:cNvPr id="173" name="Connettore 1 13">
          <a:extLst>
            <a:ext uri="{FF2B5EF4-FFF2-40B4-BE49-F238E27FC236}">
              <a16:creationId xmlns:a16="http://schemas.microsoft.com/office/drawing/2014/main" id="{00000000-0008-0000-0100-0000AD000000}"/>
            </a:ext>
          </a:extLst>
        </xdr:cNvPr>
        <xdr:cNvCxnSpPr/>
      </xdr:nvCxnSpPr>
      <xdr:spPr>
        <a:xfrm flipV="1">
          <a:off x="42986325" y="87344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69</xdr:row>
      <xdr:rowOff>0</xdr:rowOff>
    </xdr:from>
    <xdr:to>
      <xdr:col>34</xdr:col>
      <xdr:colOff>0</xdr:colOff>
      <xdr:row>69</xdr:row>
      <xdr:rowOff>19050</xdr:rowOff>
    </xdr:to>
    <xdr:cxnSp macro="">
      <xdr:nvCxnSpPr>
        <xdr:cNvPr id="174" name="Connettore 1 13">
          <a:extLst>
            <a:ext uri="{FF2B5EF4-FFF2-40B4-BE49-F238E27FC236}">
              <a16:creationId xmlns:a16="http://schemas.microsoft.com/office/drawing/2014/main" id="{00000000-0008-0000-0100-0000AE000000}"/>
            </a:ext>
          </a:extLst>
        </xdr:cNvPr>
        <xdr:cNvCxnSpPr/>
      </xdr:nvCxnSpPr>
      <xdr:spPr>
        <a:xfrm flipV="1">
          <a:off x="42986325" y="87344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69</xdr:row>
      <xdr:rowOff>0</xdr:rowOff>
    </xdr:from>
    <xdr:to>
      <xdr:col>34</xdr:col>
      <xdr:colOff>0</xdr:colOff>
      <xdr:row>69</xdr:row>
      <xdr:rowOff>19050</xdr:rowOff>
    </xdr:to>
    <xdr:cxnSp macro="">
      <xdr:nvCxnSpPr>
        <xdr:cNvPr id="175" name="Connettore 1 13">
          <a:extLst>
            <a:ext uri="{FF2B5EF4-FFF2-40B4-BE49-F238E27FC236}">
              <a16:creationId xmlns:a16="http://schemas.microsoft.com/office/drawing/2014/main" id="{00000000-0008-0000-0100-0000AF000000}"/>
            </a:ext>
          </a:extLst>
        </xdr:cNvPr>
        <xdr:cNvCxnSpPr/>
      </xdr:nvCxnSpPr>
      <xdr:spPr>
        <a:xfrm flipV="1">
          <a:off x="42986325" y="87344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69</xdr:row>
      <xdr:rowOff>0</xdr:rowOff>
    </xdr:from>
    <xdr:to>
      <xdr:col>34</xdr:col>
      <xdr:colOff>0</xdr:colOff>
      <xdr:row>69</xdr:row>
      <xdr:rowOff>19050</xdr:rowOff>
    </xdr:to>
    <xdr:cxnSp macro="">
      <xdr:nvCxnSpPr>
        <xdr:cNvPr id="176" name="Connettore 1 13">
          <a:extLst>
            <a:ext uri="{FF2B5EF4-FFF2-40B4-BE49-F238E27FC236}">
              <a16:creationId xmlns:a16="http://schemas.microsoft.com/office/drawing/2014/main" id="{00000000-0008-0000-0100-0000B0000000}"/>
            </a:ext>
          </a:extLst>
        </xdr:cNvPr>
        <xdr:cNvCxnSpPr/>
      </xdr:nvCxnSpPr>
      <xdr:spPr>
        <a:xfrm flipV="1">
          <a:off x="42986325" y="87344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70</xdr:row>
      <xdr:rowOff>0</xdr:rowOff>
    </xdr:from>
    <xdr:to>
      <xdr:col>34</xdr:col>
      <xdr:colOff>0</xdr:colOff>
      <xdr:row>70</xdr:row>
      <xdr:rowOff>19050</xdr:rowOff>
    </xdr:to>
    <xdr:cxnSp macro="">
      <xdr:nvCxnSpPr>
        <xdr:cNvPr id="177" name="Connettore 1 13">
          <a:extLst>
            <a:ext uri="{FF2B5EF4-FFF2-40B4-BE49-F238E27FC236}">
              <a16:creationId xmlns:a16="http://schemas.microsoft.com/office/drawing/2014/main" id="{00000000-0008-0000-0100-0000B1000000}"/>
            </a:ext>
          </a:extLst>
        </xdr:cNvPr>
        <xdr:cNvCxnSpPr/>
      </xdr:nvCxnSpPr>
      <xdr:spPr>
        <a:xfrm flipV="1">
          <a:off x="42986325" y="891063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70</xdr:row>
      <xdr:rowOff>0</xdr:rowOff>
    </xdr:from>
    <xdr:to>
      <xdr:col>34</xdr:col>
      <xdr:colOff>0</xdr:colOff>
      <xdr:row>70</xdr:row>
      <xdr:rowOff>19050</xdr:rowOff>
    </xdr:to>
    <xdr:cxnSp macro="">
      <xdr:nvCxnSpPr>
        <xdr:cNvPr id="178" name="Connettore 1 13">
          <a:extLst>
            <a:ext uri="{FF2B5EF4-FFF2-40B4-BE49-F238E27FC236}">
              <a16:creationId xmlns:a16="http://schemas.microsoft.com/office/drawing/2014/main" id="{00000000-0008-0000-0100-0000B2000000}"/>
            </a:ext>
          </a:extLst>
        </xdr:cNvPr>
        <xdr:cNvCxnSpPr/>
      </xdr:nvCxnSpPr>
      <xdr:spPr>
        <a:xfrm flipV="1">
          <a:off x="42986325" y="891063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70</xdr:row>
      <xdr:rowOff>0</xdr:rowOff>
    </xdr:from>
    <xdr:to>
      <xdr:col>34</xdr:col>
      <xdr:colOff>0</xdr:colOff>
      <xdr:row>70</xdr:row>
      <xdr:rowOff>19050</xdr:rowOff>
    </xdr:to>
    <xdr:cxnSp macro="">
      <xdr:nvCxnSpPr>
        <xdr:cNvPr id="179" name="Connettore 1 13">
          <a:extLst>
            <a:ext uri="{FF2B5EF4-FFF2-40B4-BE49-F238E27FC236}">
              <a16:creationId xmlns:a16="http://schemas.microsoft.com/office/drawing/2014/main" id="{00000000-0008-0000-0100-0000B3000000}"/>
            </a:ext>
          </a:extLst>
        </xdr:cNvPr>
        <xdr:cNvCxnSpPr/>
      </xdr:nvCxnSpPr>
      <xdr:spPr>
        <a:xfrm flipV="1">
          <a:off x="42986325" y="891063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70</xdr:row>
      <xdr:rowOff>0</xdr:rowOff>
    </xdr:from>
    <xdr:to>
      <xdr:col>34</xdr:col>
      <xdr:colOff>0</xdr:colOff>
      <xdr:row>70</xdr:row>
      <xdr:rowOff>19050</xdr:rowOff>
    </xdr:to>
    <xdr:cxnSp macro="">
      <xdr:nvCxnSpPr>
        <xdr:cNvPr id="180" name="Connettore 1 13">
          <a:extLst>
            <a:ext uri="{FF2B5EF4-FFF2-40B4-BE49-F238E27FC236}">
              <a16:creationId xmlns:a16="http://schemas.microsoft.com/office/drawing/2014/main" id="{00000000-0008-0000-0100-0000B4000000}"/>
            </a:ext>
          </a:extLst>
        </xdr:cNvPr>
        <xdr:cNvCxnSpPr/>
      </xdr:nvCxnSpPr>
      <xdr:spPr>
        <a:xfrm flipV="1">
          <a:off x="42986325" y="891063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65</xdr:row>
      <xdr:rowOff>0</xdr:rowOff>
    </xdr:from>
    <xdr:to>
      <xdr:col>34</xdr:col>
      <xdr:colOff>0</xdr:colOff>
      <xdr:row>65</xdr:row>
      <xdr:rowOff>19050</xdr:rowOff>
    </xdr:to>
    <xdr:cxnSp macro="">
      <xdr:nvCxnSpPr>
        <xdr:cNvPr id="181" name="Connettore 1 13">
          <a:extLst>
            <a:ext uri="{FF2B5EF4-FFF2-40B4-BE49-F238E27FC236}">
              <a16:creationId xmlns:a16="http://schemas.microsoft.com/office/drawing/2014/main" id="{00000000-0008-0000-0100-0000B5000000}"/>
            </a:ext>
          </a:extLst>
        </xdr:cNvPr>
        <xdr:cNvCxnSpPr/>
      </xdr:nvCxnSpPr>
      <xdr:spPr>
        <a:xfrm flipV="1">
          <a:off x="42986325" y="795051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65</xdr:row>
      <xdr:rowOff>0</xdr:rowOff>
    </xdr:from>
    <xdr:to>
      <xdr:col>34</xdr:col>
      <xdr:colOff>0</xdr:colOff>
      <xdr:row>65</xdr:row>
      <xdr:rowOff>19050</xdr:rowOff>
    </xdr:to>
    <xdr:cxnSp macro="">
      <xdr:nvCxnSpPr>
        <xdr:cNvPr id="182" name="Connettore 1 13">
          <a:extLst>
            <a:ext uri="{FF2B5EF4-FFF2-40B4-BE49-F238E27FC236}">
              <a16:creationId xmlns:a16="http://schemas.microsoft.com/office/drawing/2014/main" id="{00000000-0008-0000-0100-0000B6000000}"/>
            </a:ext>
          </a:extLst>
        </xdr:cNvPr>
        <xdr:cNvCxnSpPr/>
      </xdr:nvCxnSpPr>
      <xdr:spPr>
        <a:xfrm flipV="1">
          <a:off x="42986325" y="795051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65</xdr:row>
      <xdr:rowOff>0</xdr:rowOff>
    </xdr:from>
    <xdr:to>
      <xdr:col>34</xdr:col>
      <xdr:colOff>0</xdr:colOff>
      <xdr:row>65</xdr:row>
      <xdr:rowOff>19050</xdr:rowOff>
    </xdr:to>
    <xdr:cxnSp macro="">
      <xdr:nvCxnSpPr>
        <xdr:cNvPr id="183" name="Connettore 1 13">
          <a:extLst>
            <a:ext uri="{FF2B5EF4-FFF2-40B4-BE49-F238E27FC236}">
              <a16:creationId xmlns:a16="http://schemas.microsoft.com/office/drawing/2014/main" id="{00000000-0008-0000-0100-0000B7000000}"/>
            </a:ext>
          </a:extLst>
        </xdr:cNvPr>
        <xdr:cNvCxnSpPr/>
      </xdr:nvCxnSpPr>
      <xdr:spPr>
        <a:xfrm flipV="1">
          <a:off x="42986325" y="795051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65</xdr:row>
      <xdr:rowOff>0</xdr:rowOff>
    </xdr:from>
    <xdr:to>
      <xdr:col>34</xdr:col>
      <xdr:colOff>0</xdr:colOff>
      <xdr:row>65</xdr:row>
      <xdr:rowOff>19050</xdr:rowOff>
    </xdr:to>
    <xdr:cxnSp macro="">
      <xdr:nvCxnSpPr>
        <xdr:cNvPr id="184" name="Connettore 1 13">
          <a:extLst>
            <a:ext uri="{FF2B5EF4-FFF2-40B4-BE49-F238E27FC236}">
              <a16:creationId xmlns:a16="http://schemas.microsoft.com/office/drawing/2014/main" id="{00000000-0008-0000-0100-0000B8000000}"/>
            </a:ext>
          </a:extLst>
        </xdr:cNvPr>
        <xdr:cNvCxnSpPr/>
      </xdr:nvCxnSpPr>
      <xdr:spPr>
        <a:xfrm flipV="1">
          <a:off x="42986325" y="795051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63</xdr:row>
      <xdr:rowOff>0</xdr:rowOff>
    </xdr:from>
    <xdr:to>
      <xdr:col>34</xdr:col>
      <xdr:colOff>0</xdr:colOff>
      <xdr:row>63</xdr:row>
      <xdr:rowOff>19050</xdr:rowOff>
    </xdr:to>
    <xdr:cxnSp macro="">
      <xdr:nvCxnSpPr>
        <xdr:cNvPr id="185" name="Connettore 1 13">
          <a:extLst>
            <a:ext uri="{FF2B5EF4-FFF2-40B4-BE49-F238E27FC236}">
              <a16:creationId xmlns:a16="http://schemas.microsoft.com/office/drawing/2014/main" id="{00000000-0008-0000-0100-0000B9000000}"/>
            </a:ext>
          </a:extLst>
        </xdr:cNvPr>
        <xdr:cNvCxnSpPr/>
      </xdr:nvCxnSpPr>
      <xdr:spPr>
        <a:xfrm flipV="1">
          <a:off x="42986325" y="759809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63</xdr:row>
      <xdr:rowOff>0</xdr:rowOff>
    </xdr:from>
    <xdr:to>
      <xdr:col>34</xdr:col>
      <xdr:colOff>0</xdr:colOff>
      <xdr:row>63</xdr:row>
      <xdr:rowOff>19050</xdr:rowOff>
    </xdr:to>
    <xdr:cxnSp macro="">
      <xdr:nvCxnSpPr>
        <xdr:cNvPr id="186" name="Connettore 1 13">
          <a:extLst>
            <a:ext uri="{FF2B5EF4-FFF2-40B4-BE49-F238E27FC236}">
              <a16:creationId xmlns:a16="http://schemas.microsoft.com/office/drawing/2014/main" id="{00000000-0008-0000-0100-0000BA000000}"/>
            </a:ext>
          </a:extLst>
        </xdr:cNvPr>
        <xdr:cNvCxnSpPr/>
      </xdr:nvCxnSpPr>
      <xdr:spPr>
        <a:xfrm flipV="1">
          <a:off x="42986325" y="759809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63</xdr:row>
      <xdr:rowOff>0</xdr:rowOff>
    </xdr:from>
    <xdr:to>
      <xdr:col>34</xdr:col>
      <xdr:colOff>0</xdr:colOff>
      <xdr:row>63</xdr:row>
      <xdr:rowOff>19050</xdr:rowOff>
    </xdr:to>
    <xdr:cxnSp macro="">
      <xdr:nvCxnSpPr>
        <xdr:cNvPr id="187" name="Connettore 1 13">
          <a:extLst>
            <a:ext uri="{FF2B5EF4-FFF2-40B4-BE49-F238E27FC236}">
              <a16:creationId xmlns:a16="http://schemas.microsoft.com/office/drawing/2014/main" id="{00000000-0008-0000-0100-0000BB000000}"/>
            </a:ext>
          </a:extLst>
        </xdr:cNvPr>
        <xdr:cNvCxnSpPr/>
      </xdr:nvCxnSpPr>
      <xdr:spPr>
        <a:xfrm flipV="1">
          <a:off x="42986325" y="759809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63</xdr:row>
      <xdr:rowOff>0</xdr:rowOff>
    </xdr:from>
    <xdr:to>
      <xdr:col>34</xdr:col>
      <xdr:colOff>0</xdr:colOff>
      <xdr:row>63</xdr:row>
      <xdr:rowOff>19050</xdr:rowOff>
    </xdr:to>
    <xdr:cxnSp macro="">
      <xdr:nvCxnSpPr>
        <xdr:cNvPr id="188" name="Connettore 1 13">
          <a:extLst>
            <a:ext uri="{FF2B5EF4-FFF2-40B4-BE49-F238E27FC236}">
              <a16:creationId xmlns:a16="http://schemas.microsoft.com/office/drawing/2014/main" id="{00000000-0008-0000-0100-0000BC000000}"/>
            </a:ext>
          </a:extLst>
        </xdr:cNvPr>
        <xdr:cNvCxnSpPr/>
      </xdr:nvCxnSpPr>
      <xdr:spPr>
        <a:xfrm flipV="1">
          <a:off x="42986325" y="759809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58</xdr:row>
      <xdr:rowOff>0</xdr:rowOff>
    </xdr:from>
    <xdr:to>
      <xdr:col>34</xdr:col>
      <xdr:colOff>0</xdr:colOff>
      <xdr:row>58</xdr:row>
      <xdr:rowOff>19050</xdr:rowOff>
    </xdr:to>
    <xdr:cxnSp macro="">
      <xdr:nvCxnSpPr>
        <xdr:cNvPr id="189" name="Connettore 1 11">
          <a:extLst>
            <a:ext uri="{FF2B5EF4-FFF2-40B4-BE49-F238E27FC236}">
              <a16:creationId xmlns:a16="http://schemas.microsoft.com/office/drawing/2014/main" id="{00000000-0008-0000-0100-0000BD000000}"/>
            </a:ext>
          </a:extLst>
        </xdr:cNvPr>
        <xdr:cNvCxnSpPr/>
      </xdr:nvCxnSpPr>
      <xdr:spPr>
        <a:xfrm flipV="1">
          <a:off x="42986325" y="69227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58</xdr:row>
      <xdr:rowOff>0</xdr:rowOff>
    </xdr:from>
    <xdr:to>
      <xdr:col>34</xdr:col>
      <xdr:colOff>0</xdr:colOff>
      <xdr:row>58</xdr:row>
      <xdr:rowOff>19050</xdr:rowOff>
    </xdr:to>
    <xdr:cxnSp macro="">
      <xdr:nvCxnSpPr>
        <xdr:cNvPr id="190" name="Connettore 1 17">
          <a:extLst>
            <a:ext uri="{FF2B5EF4-FFF2-40B4-BE49-F238E27FC236}">
              <a16:creationId xmlns:a16="http://schemas.microsoft.com/office/drawing/2014/main" id="{00000000-0008-0000-0100-0000BE000000}"/>
            </a:ext>
          </a:extLst>
        </xdr:cNvPr>
        <xdr:cNvCxnSpPr/>
      </xdr:nvCxnSpPr>
      <xdr:spPr>
        <a:xfrm flipV="1">
          <a:off x="42986325" y="69227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58</xdr:row>
      <xdr:rowOff>0</xdr:rowOff>
    </xdr:from>
    <xdr:to>
      <xdr:col>34</xdr:col>
      <xdr:colOff>0</xdr:colOff>
      <xdr:row>58</xdr:row>
      <xdr:rowOff>19050</xdr:rowOff>
    </xdr:to>
    <xdr:cxnSp macro="">
      <xdr:nvCxnSpPr>
        <xdr:cNvPr id="191" name="Connettore 1 18">
          <a:extLst>
            <a:ext uri="{FF2B5EF4-FFF2-40B4-BE49-F238E27FC236}">
              <a16:creationId xmlns:a16="http://schemas.microsoft.com/office/drawing/2014/main" id="{00000000-0008-0000-0100-0000BF000000}"/>
            </a:ext>
          </a:extLst>
        </xdr:cNvPr>
        <xdr:cNvCxnSpPr/>
      </xdr:nvCxnSpPr>
      <xdr:spPr>
        <a:xfrm flipV="1">
          <a:off x="42986325" y="69227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59</xdr:row>
      <xdr:rowOff>0</xdr:rowOff>
    </xdr:from>
    <xdr:to>
      <xdr:col>34</xdr:col>
      <xdr:colOff>0</xdr:colOff>
      <xdr:row>59</xdr:row>
      <xdr:rowOff>19050</xdr:rowOff>
    </xdr:to>
    <xdr:cxnSp macro="">
      <xdr:nvCxnSpPr>
        <xdr:cNvPr id="192" name="Connettore 1 11">
          <a:extLst>
            <a:ext uri="{FF2B5EF4-FFF2-40B4-BE49-F238E27FC236}">
              <a16:creationId xmlns:a16="http://schemas.microsoft.com/office/drawing/2014/main" id="{00000000-0008-0000-0100-0000C0000000}"/>
            </a:ext>
          </a:extLst>
        </xdr:cNvPr>
        <xdr:cNvCxnSpPr/>
      </xdr:nvCxnSpPr>
      <xdr:spPr>
        <a:xfrm flipV="1">
          <a:off x="42986325" y="70370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59</xdr:row>
      <xdr:rowOff>0</xdr:rowOff>
    </xdr:from>
    <xdr:to>
      <xdr:col>34</xdr:col>
      <xdr:colOff>0</xdr:colOff>
      <xdr:row>59</xdr:row>
      <xdr:rowOff>19050</xdr:rowOff>
    </xdr:to>
    <xdr:cxnSp macro="">
      <xdr:nvCxnSpPr>
        <xdr:cNvPr id="193" name="Connettore 1 17">
          <a:extLst>
            <a:ext uri="{FF2B5EF4-FFF2-40B4-BE49-F238E27FC236}">
              <a16:creationId xmlns:a16="http://schemas.microsoft.com/office/drawing/2014/main" id="{00000000-0008-0000-0100-0000C1000000}"/>
            </a:ext>
          </a:extLst>
        </xdr:cNvPr>
        <xdr:cNvCxnSpPr/>
      </xdr:nvCxnSpPr>
      <xdr:spPr>
        <a:xfrm flipV="1">
          <a:off x="42986325" y="70370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59</xdr:row>
      <xdr:rowOff>0</xdr:rowOff>
    </xdr:from>
    <xdr:to>
      <xdr:col>34</xdr:col>
      <xdr:colOff>0</xdr:colOff>
      <xdr:row>59</xdr:row>
      <xdr:rowOff>19050</xdr:rowOff>
    </xdr:to>
    <xdr:cxnSp macro="">
      <xdr:nvCxnSpPr>
        <xdr:cNvPr id="194" name="Connettore 1 18">
          <a:extLst>
            <a:ext uri="{FF2B5EF4-FFF2-40B4-BE49-F238E27FC236}">
              <a16:creationId xmlns:a16="http://schemas.microsoft.com/office/drawing/2014/main" id="{00000000-0008-0000-0100-0000C2000000}"/>
            </a:ext>
          </a:extLst>
        </xdr:cNvPr>
        <xdr:cNvCxnSpPr/>
      </xdr:nvCxnSpPr>
      <xdr:spPr>
        <a:xfrm flipV="1">
          <a:off x="42986325" y="70370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195" name="Connettore 1 13">
          <a:extLst>
            <a:ext uri="{FF2B5EF4-FFF2-40B4-BE49-F238E27FC236}">
              <a16:creationId xmlns:a16="http://schemas.microsoft.com/office/drawing/2014/main" id="{00000000-0008-0000-0100-0000C3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196" name="Connettore 1 13">
          <a:extLst>
            <a:ext uri="{FF2B5EF4-FFF2-40B4-BE49-F238E27FC236}">
              <a16:creationId xmlns:a16="http://schemas.microsoft.com/office/drawing/2014/main" id="{00000000-0008-0000-0100-0000C4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197" name="Connettore 1 13">
          <a:extLst>
            <a:ext uri="{FF2B5EF4-FFF2-40B4-BE49-F238E27FC236}">
              <a16:creationId xmlns:a16="http://schemas.microsoft.com/office/drawing/2014/main" id="{00000000-0008-0000-0100-0000C5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198" name="Connettore 1 13">
          <a:extLst>
            <a:ext uri="{FF2B5EF4-FFF2-40B4-BE49-F238E27FC236}">
              <a16:creationId xmlns:a16="http://schemas.microsoft.com/office/drawing/2014/main" id="{00000000-0008-0000-0100-0000C6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199" name="Connettore 1 24">
          <a:extLst>
            <a:ext uri="{FF2B5EF4-FFF2-40B4-BE49-F238E27FC236}">
              <a16:creationId xmlns:a16="http://schemas.microsoft.com/office/drawing/2014/main" id="{00000000-0008-0000-0100-0000C7000000}"/>
            </a:ext>
          </a:extLst>
        </xdr:cNvPr>
        <xdr:cNvCxnSpPr/>
      </xdr:nvCxnSpPr>
      <xdr:spPr>
        <a:xfrm flipV="1">
          <a:off x="42986325" y="303847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200" name="Connettore 1 24">
          <a:extLst>
            <a:ext uri="{FF2B5EF4-FFF2-40B4-BE49-F238E27FC236}">
              <a16:creationId xmlns:a16="http://schemas.microsoft.com/office/drawing/2014/main" id="{00000000-0008-0000-0100-0000C8000000}"/>
            </a:ext>
          </a:extLst>
        </xdr:cNvPr>
        <xdr:cNvCxnSpPr/>
      </xdr:nvCxnSpPr>
      <xdr:spPr>
        <a:xfrm flipV="1">
          <a:off x="42986325" y="319849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201" name="Connettore 1 24">
          <a:extLst>
            <a:ext uri="{FF2B5EF4-FFF2-40B4-BE49-F238E27FC236}">
              <a16:creationId xmlns:a16="http://schemas.microsoft.com/office/drawing/2014/main" id="{00000000-0008-0000-0100-0000C9000000}"/>
            </a:ext>
          </a:extLst>
        </xdr:cNvPr>
        <xdr:cNvCxnSpPr/>
      </xdr:nvCxnSpPr>
      <xdr:spPr>
        <a:xfrm flipV="1">
          <a:off x="42986325" y="331851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24</xdr:row>
      <xdr:rowOff>0</xdr:rowOff>
    </xdr:from>
    <xdr:to>
      <xdr:col>34</xdr:col>
      <xdr:colOff>0</xdr:colOff>
      <xdr:row>24</xdr:row>
      <xdr:rowOff>19050</xdr:rowOff>
    </xdr:to>
    <xdr:cxnSp macro="">
      <xdr:nvCxnSpPr>
        <xdr:cNvPr id="202" name="Connettore 1 24">
          <a:extLst>
            <a:ext uri="{FF2B5EF4-FFF2-40B4-BE49-F238E27FC236}">
              <a16:creationId xmlns:a16="http://schemas.microsoft.com/office/drawing/2014/main" id="{00000000-0008-0000-0100-0000CA000000}"/>
            </a:ext>
          </a:extLst>
        </xdr:cNvPr>
        <xdr:cNvCxnSpPr/>
      </xdr:nvCxnSpPr>
      <xdr:spPr>
        <a:xfrm flipV="1">
          <a:off x="42986325" y="95154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25</xdr:row>
      <xdr:rowOff>0</xdr:rowOff>
    </xdr:from>
    <xdr:to>
      <xdr:col>34</xdr:col>
      <xdr:colOff>0</xdr:colOff>
      <xdr:row>25</xdr:row>
      <xdr:rowOff>19050</xdr:rowOff>
    </xdr:to>
    <xdr:cxnSp macro="">
      <xdr:nvCxnSpPr>
        <xdr:cNvPr id="203" name="Connettore 1 24">
          <a:extLst>
            <a:ext uri="{FF2B5EF4-FFF2-40B4-BE49-F238E27FC236}">
              <a16:creationId xmlns:a16="http://schemas.microsoft.com/office/drawing/2014/main" id="{00000000-0008-0000-0100-0000CB000000}"/>
            </a:ext>
          </a:extLst>
        </xdr:cNvPr>
        <xdr:cNvCxnSpPr/>
      </xdr:nvCxnSpPr>
      <xdr:spPr>
        <a:xfrm flipV="1">
          <a:off x="42986325" y="10906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26</xdr:row>
      <xdr:rowOff>0</xdr:rowOff>
    </xdr:from>
    <xdr:to>
      <xdr:col>34</xdr:col>
      <xdr:colOff>0</xdr:colOff>
      <xdr:row>26</xdr:row>
      <xdr:rowOff>19050</xdr:rowOff>
    </xdr:to>
    <xdr:cxnSp macro="">
      <xdr:nvCxnSpPr>
        <xdr:cNvPr id="204" name="Connettore 1 24">
          <a:extLst>
            <a:ext uri="{FF2B5EF4-FFF2-40B4-BE49-F238E27FC236}">
              <a16:creationId xmlns:a16="http://schemas.microsoft.com/office/drawing/2014/main" id="{00000000-0008-0000-0100-0000CC000000}"/>
            </a:ext>
          </a:extLst>
        </xdr:cNvPr>
        <xdr:cNvCxnSpPr/>
      </xdr:nvCxnSpPr>
      <xdr:spPr>
        <a:xfrm flipV="1">
          <a:off x="42986325" y="122967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27</xdr:row>
      <xdr:rowOff>0</xdr:rowOff>
    </xdr:from>
    <xdr:to>
      <xdr:col>34</xdr:col>
      <xdr:colOff>0</xdr:colOff>
      <xdr:row>27</xdr:row>
      <xdr:rowOff>19050</xdr:rowOff>
    </xdr:to>
    <xdr:cxnSp macro="">
      <xdr:nvCxnSpPr>
        <xdr:cNvPr id="205" name="Connettore 1 24">
          <a:extLst>
            <a:ext uri="{FF2B5EF4-FFF2-40B4-BE49-F238E27FC236}">
              <a16:creationId xmlns:a16="http://schemas.microsoft.com/office/drawing/2014/main" id="{00000000-0008-0000-0100-0000CD000000}"/>
            </a:ext>
          </a:extLst>
        </xdr:cNvPr>
        <xdr:cNvCxnSpPr/>
      </xdr:nvCxnSpPr>
      <xdr:spPr>
        <a:xfrm flipV="1">
          <a:off x="42986325" y="136874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28</xdr:row>
      <xdr:rowOff>0</xdr:rowOff>
    </xdr:from>
    <xdr:to>
      <xdr:col>34</xdr:col>
      <xdr:colOff>0</xdr:colOff>
      <xdr:row>28</xdr:row>
      <xdr:rowOff>19050</xdr:rowOff>
    </xdr:to>
    <xdr:cxnSp macro="">
      <xdr:nvCxnSpPr>
        <xdr:cNvPr id="206" name="Connettore 1 24">
          <a:extLst>
            <a:ext uri="{FF2B5EF4-FFF2-40B4-BE49-F238E27FC236}">
              <a16:creationId xmlns:a16="http://schemas.microsoft.com/office/drawing/2014/main" id="{00000000-0008-0000-0100-0000CE000000}"/>
            </a:ext>
          </a:extLst>
        </xdr:cNvPr>
        <xdr:cNvCxnSpPr/>
      </xdr:nvCxnSpPr>
      <xdr:spPr>
        <a:xfrm flipV="1">
          <a:off x="42986325" y="150780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29</xdr:row>
      <xdr:rowOff>0</xdr:rowOff>
    </xdr:from>
    <xdr:to>
      <xdr:col>34</xdr:col>
      <xdr:colOff>0</xdr:colOff>
      <xdr:row>29</xdr:row>
      <xdr:rowOff>19050</xdr:rowOff>
    </xdr:to>
    <xdr:cxnSp macro="">
      <xdr:nvCxnSpPr>
        <xdr:cNvPr id="207" name="Connettore 1 24">
          <a:extLst>
            <a:ext uri="{FF2B5EF4-FFF2-40B4-BE49-F238E27FC236}">
              <a16:creationId xmlns:a16="http://schemas.microsoft.com/office/drawing/2014/main" id="{00000000-0008-0000-0100-0000CF000000}"/>
            </a:ext>
          </a:extLst>
        </xdr:cNvPr>
        <xdr:cNvCxnSpPr/>
      </xdr:nvCxnSpPr>
      <xdr:spPr>
        <a:xfrm flipV="1">
          <a:off x="42986325" y="164687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30</xdr:row>
      <xdr:rowOff>0</xdr:rowOff>
    </xdr:from>
    <xdr:to>
      <xdr:col>34</xdr:col>
      <xdr:colOff>0</xdr:colOff>
      <xdr:row>30</xdr:row>
      <xdr:rowOff>19050</xdr:rowOff>
    </xdr:to>
    <xdr:cxnSp macro="">
      <xdr:nvCxnSpPr>
        <xdr:cNvPr id="208" name="Connettore 1 24">
          <a:extLst>
            <a:ext uri="{FF2B5EF4-FFF2-40B4-BE49-F238E27FC236}">
              <a16:creationId xmlns:a16="http://schemas.microsoft.com/office/drawing/2014/main" id="{00000000-0008-0000-0100-0000D0000000}"/>
            </a:ext>
          </a:extLst>
        </xdr:cNvPr>
        <xdr:cNvCxnSpPr/>
      </xdr:nvCxnSpPr>
      <xdr:spPr>
        <a:xfrm flipV="1">
          <a:off x="42986325" y="187071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31</xdr:row>
      <xdr:rowOff>0</xdr:rowOff>
    </xdr:from>
    <xdr:to>
      <xdr:col>34</xdr:col>
      <xdr:colOff>0</xdr:colOff>
      <xdr:row>31</xdr:row>
      <xdr:rowOff>19050</xdr:rowOff>
    </xdr:to>
    <xdr:cxnSp macro="">
      <xdr:nvCxnSpPr>
        <xdr:cNvPr id="209" name="Connettore 1 24">
          <a:extLst>
            <a:ext uri="{FF2B5EF4-FFF2-40B4-BE49-F238E27FC236}">
              <a16:creationId xmlns:a16="http://schemas.microsoft.com/office/drawing/2014/main" id="{00000000-0008-0000-0100-0000D1000000}"/>
            </a:ext>
          </a:extLst>
        </xdr:cNvPr>
        <xdr:cNvCxnSpPr/>
      </xdr:nvCxnSpPr>
      <xdr:spPr>
        <a:xfrm flipV="1">
          <a:off x="42986325" y="204787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32</xdr:row>
      <xdr:rowOff>0</xdr:rowOff>
    </xdr:from>
    <xdr:to>
      <xdr:col>34</xdr:col>
      <xdr:colOff>0</xdr:colOff>
      <xdr:row>32</xdr:row>
      <xdr:rowOff>19050</xdr:rowOff>
    </xdr:to>
    <xdr:cxnSp macro="">
      <xdr:nvCxnSpPr>
        <xdr:cNvPr id="210" name="Connettore 1 24">
          <a:extLst>
            <a:ext uri="{FF2B5EF4-FFF2-40B4-BE49-F238E27FC236}">
              <a16:creationId xmlns:a16="http://schemas.microsoft.com/office/drawing/2014/main" id="{00000000-0008-0000-0100-0000D2000000}"/>
            </a:ext>
          </a:extLst>
        </xdr:cNvPr>
        <xdr:cNvCxnSpPr/>
      </xdr:nvCxnSpPr>
      <xdr:spPr>
        <a:xfrm flipV="1">
          <a:off x="42986325" y="218694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33</xdr:row>
      <xdr:rowOff>0</xdr:rowOff>
    </xdr:from>
    <xdr:to>
      <xdr:col>34</xdr:col>
      <xdr:colOff>0</xdr:colOff>
      <xdr:row>33</xdr:row>
      <xdr:rowOff>19050</xdr:rowOff>
    </xdr:to>
    <xdr:cxnSp macro="">
      <xdr:nvCxnSpPr>
        <xdr:cNvPr id="211" name="Connettore 1 24">
          <a:extLst>
            <a:ext uri="{FF2B5EF4-FFF2-40B4-BE49-F238E27FC236}">
              <a16:creationId xmlns:a16="http://schemas.microsoft.com/office/drawing/2014/main" id="{00000000-0008-0000-0100-0000D3000000}"/>
            </a:ext>
          </a:extLst>
        </xdr:cNvPr>
        <xdr:cNvCxnSpPr/>
      </xdr:nvCxnSpPr>
      <xdr:spPr>
        <a:xfrm flipV="1">
          <a:off x="42986325" y="237553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34</xdr:row>
      <xdr:rowOff>0</xdr:rowOff>
    </xdr:from>
    <xdr:to>
      <xdr:col>34</xdr:col>
      <xdr:colOff>0</xdr:colOff>
      <xdr:row>34</xdr:row>
      <xdr:rowOff>19050</xdr:rowOff>
    </xdr:to>
    <xdr:cxnSp macro="">
      <xdr:nvCxnSpPr>
        <xdr:cNvPr id="212" name="Connettore 1 24">
          <a:extLst>
            <a:ext uri="{FF2B5EF4-FFF2-40B4-BE49-F238E27FC236}">
              <a16:creationId xmlns:a16="http://schemas.microsoft.com/office/drawing/2014/main" id="{00000000-0008-0000-0100-0000D4000000}"/>
            </a:ext>
          </a:extLst>
        </xdr:cNvPr>
        <xdr:cNvCxnSpPr/>
      </xdr:nvCxnSpPr>
      <xdr:spPr>
        <a:xfrm flipV="1">
          <a:off x="42986325" y="256603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35</xdr:row>
      <xdr:rowOff>0</xdr:rowOff>
    </xdr:from>
    <xdr:to>
      <xdr:col>34</xdr:col>
      <xdr:colOff>0</xdr:colOff>
      <xdr:row>35</xdr:row>
      <xdr:rowOff>19050</xdr:rowOff>
    </xdr:to>
    <xdr:cxnSp macro="">
      <xdr:nvCxnSpPr>
        <xdr:cNvPr id="213" name="Connettore 1 24">
          <a:extLst>
            <a:ext uri="{FF2B5EF4-FFF2-40B4-BE49-F238E27FC236}">
              <a16:creationId xmlns:a16="http://schemas.microsoft.com/office/drawing/2014/main" id="{00000000-0008-0000-0100-0000D5000000}"/>
            </a:ext>
          </a:extLst>
        </xdr:cNvPr>
        <xdr:cNvCxnSpPr/>
      </xdr:nvCxnSpPr>
      <xdr:spPr>
        <a:xfrm flipV="1">
          <a:off x="42986325" y="27432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36</xdr:row>
      <xdr:rowOff>0</xdr:rowOff>
    </xdr:from>
    <xdr:to>
      <xdr:col>34</xdr:col>
      <xdr:colOff>0</xdr:colOff>
      <xdr:row>36</xdr:row>
      <xdr:rowOff>19050</xdr:rowOff>
    </xdr:to>
    <xdr:cxnSp macro="">
      <xdr:nvCxnSpPr>
        <xdr:cNvPr id="214" name="Connettore 1 24">
          <a:extLst>
            <a:ext uri="{FF2B5EF4-FFF2-40B4-BE49-F238E27FC236}">
              <a16:creationId xmlns:a16="http://schemas.microsoft.com/office/drawing/2014/main" id="{00000000-0008-0000-0100-0000D6000000}"/>
            </a:ext>
          </a:extLst>
        </xdr:cNvPr>
        <xdr:cNvCxnSpPr/>
      </xdr:nvCxnSpPr>
      <xdr:spPr>
        <a:xfrm flipV="1">
          <a:off x="42986325" y="289941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37</xdr:row>
      <xdr:rowOff>0</xdr:rowOff>
    </xdr:from>
    <xdr:to>
      <xdr:col>34</xdr:col>
      <xdr:colOff>0</xdr:colOff>
      <xdr:row>37</xdr:row>
      <xdr:rowOff>19050</xdr:rowOff>
    </xdr:to>
    <xdr:cxnSp macro="">
      <xdr:nvCxnSpPr>
        <xdr:cNvPr id="215" name="Connettore 1 24">
          <a:extLst>
            <a:ext uri="{FF2B5EF4-FFF2-40B4-BE49-F238E27FC236}">
              <a16:creationId xmlns:a16="http://schemas.microsoft.com/office/drawing/2014/main" id="{00000000-0008-0000-0100-0000D7000000}"/>
            </a:ext>
          </a:extLst>
        </xdr:cNvPr>
        <xdr:cNvCxnSpPr/>
      </xdr:nvCxnSpPr>
      <xdr:spPr>
        <a:xfrm flipV="1">
          <a:off x="42986325" y="303847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38</xdr:row>
      <xdr:rowOff>0</xdr:rowOff>
    </xdr:from>
    <xdr:to>
      <xdr:col>34</xdr:col>
      <xdr:colOff>0</xdr:colOff>
      <xdr:row>38</xdr:row>
      <xdr:rowOff>19050</xdr:rowOff>
    </xdr:to>
    <xdr:cxnSp macro="">
      <xdr:nvCxnSpPr>
        <xdr:cNvPr id="216" name="Connettore 1 24">
          <a:extLst>
            <a:ext uri="{FF2B5EF4-FFF2-40B4-BE49-F238E27FC236}">
              <a16:creationId xmlns:a16="http://schemas.microsoft.com/office/drawing/2014/main" id="{00000000-0008-0000-0100-0000D8000000}"/>
            </a:ext>
          </a:extLst>
        </xdr:cNvPr>
        <xdr:cNvCxnSpPr/>
      </xdr:nvCxnSpPr>
      <xdr:spPr>
        <a:xfrm flipV="1">
          <a:off x="42986325" y="319849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39</xdr:row>
      <xdr:rowOff>0</xdr:rowOff>
    </xdr:from>
    <xdr:to>
      <xdr:col>34</xdr:col>
      <xdr:colOff>0</xdr:colOff>
      <xdr:row>39</xdr:row>
      <xdr:rowOff>19050</xdr:rowOff>
    </xdr:to>
    <xdr:cxnSp macro="">
      <xdr:nvCxnSpPr>
        <xdr:cNvPr id="217" name="Connettore 1 24">
          <a:extLst>
            <a:ext uri="{FF2B5EF4-FFF2-40B4-BE49-F238E27FC236}">
              <a16:creationId xmlns:a16="http://schemas.microsoft.com/office/drawing/2014/main" id="{00000000-0008-0000-0100-0000D9000000}"/>
            </a:ext>
          </a:extLst>
        </xdr:cNvPr>
        <xdr:cNvCxnSpPr/>
      </xdr:nvCxnSpPr>
      <xdr:spPr>
        <a:xfrm flipV="1">
          <a:off x="42986325" y="331851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40</xdr:row>
      <xdr:rowOff>0</xdr:rowOff>
    </xdr:from>
    <xdr:to>
      <xdr:col>34</xdr:col>
      <xdr:colOff>0</xdr:colOff>
      <xdr:row>40</xdr:row>
      <xdr:rowOff>19050</xdr:rowOff>
    </xdr:to>
    <xdr:cxnSp macro="">
      <xdr:nvCxnSpPr>
        <xdr:cNvPr id="218" name="Connettore 1 24">
          <a:extLst>
            <a:ext uri="{FF2B5EF4-FFF2-40B4-BE49-F238E27FC236}">
              <a16:creationId xmlns:a16="http://schemas.microsoft.com/office/drawing/2014/main" id="{00000000-0008-0000-0100-0000DA000000}"/>
            </a:ext>
          </a:extLst>
        </xdr:cNvPr>
        <xdr:cNvCxnSpPr/>
      </xdr:nvCxnSpPr>
      <xdr:spPr>
        <a:xfrm flipV="1">
          <a:off x="42986325" y="34385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41</xdr:row>
      <xdr:rowOff>0</xdr:rowOff>
    </xdr:from>
    <xdr:to>
      <xdr:col>34</xdr:col>
      <xdr:colOff>0</xdr:colOff>
      <xdr:row>41</xdr:row>
      <xdr:rowOff>19050</xdr:rowOff>
    </xdr:to>
    <xdr:cxnSp macro="">
      <xdr:nvCxnSpPr>
        <xdr:cNvPr id="219" name="Connettore 1 24">
          <a:extLst>
            <a:ext uri="{FF2B5EF4-FFF2-40B4-BE49-F238E27FC236}">
              <a16:creationId xmlns:a16="http://schemas.microsoft.com/office/drawing/2014/main" id="{00000000-0008-0000-0100-0000DB000000}"/>
            </a:ext>
          </a:extLst>
        </xdr:cNvPr>
        <xdr:cNvCxnSpPr/>
      </xdr:nvCxnSpPr>
      <xdr:spPr>
        <a:xfrm flipV="1">
          <a:off x="42986325" y="35814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42</xdr:row>
      <xdr:rowOff>0</xdr:rowOff>
    </xdr:from>
    <xdr:to>
      <xdr:col>34</xdr:col>
      <xdr:colOff>0</xdr:colOff>
      <xdr:row>42</xdr:row>
      <xdr:rowOff>19050</xdr:rowOff>
    </xdr:to>
    <xdr:cxnSp macro="">
      <xdr:nvCxnSpPr>
        <xdr:cNvPr id="220" name="Connettore 1 24">
          <a:extLst>
            <a:ext uri="{FF2B5EF4-FFF2-40B4-BE49-F238E27FC236}">
              <a16:creationId xmlns:a16="http://schemas.microsoft.com/office/drawing/2014/main" id="{00000000-0008-0000-0100-0000DC000000}"/>
            </a:ext>
          </a:extLst>
        </xdr:cNvPr>
        <xdr:cNvCxnSpPr/>
      </xdr:nvCxnSpPr>
      <xdr:spPr>
        <a:xfrm flipV="1">
          <a:off x="42986325" y="36957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43</xdr:row>
      <xdr:rowOff>0</xdr:rowOff>
    </xdr:from>
    <xdr:to>
      <xdr:col>34</xdr:col>
      <xdr:colOff>0</xdr:colOff>
      <xdr:row>43</xdr:row>
      <xdr:rowOff>19050</xdr:rowOff>
    </xdr:to>
    <xdr:cxnSp macro="">
      <xdr:nvCxnSpPr>
        <xdr:cNvPr id="221" name="Connettore 1 24">
          <a:extLst>
            <a:ext uri="{FF2B5EF4-FFF2-40B4-BE49-F238E27FC236}">
              <a16:creationId xmlns:a16="http://schemas.microsoft.com/office/drawing/2014/main" id="{00000000-0008-0000-0100-0000DD000000}"/>
            </a:ext>
          </a:extLst>
        </xdr:cNvPr>
        <xdr:cNvCxnSpPr/>
      </xdr:nvCxnSpPr>
      <xdr:spPr>
        <a:xfrm flipV="1">
          <a:off x="42986325" y="378142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44</xdr:row>
      <xdr:rowOff>0</xdr:rowOff>
    </xdr:from>
    <xdr:to>
      <xdr:col>34</xdr:col>
      <xdr:colOff>0</xdr:colOff>
      <xdr:row>44</xdr:row>
      <xdr:rowOff>19050</xdr:rowOff>
    </xdr:to>
    <xdr:cxnSp macro="">
      <xdr:nvCxnSpPr>
        <xdr:cNvPr id="222" name="Connettore 1 24">
          <a:extLst>
            <a:ext uri="{FF2B5EF4-FFF2-40B4-BE49-F238E27FC236}">
              <a16:creationId xmlns:a16="http://schemas.microsoft.com/office/drawing/2014/main" id="{00000000-0008-0000-0100-0000DE000000}"/>
            </a:ext>
          </a:extLst>
        </xdr:cNvPr>
        <xdr:cNvCxnSpPr/>
      </xdr:nvCxnSpPr>
      <xdr:spPr>
        <a:xfrm flipV="1">
          <a:off x="42986325" y="394144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45</xdr:row>
      <xdr:rowOff>0</xdr:rowOff>
    </xdr:from>
    <xdr:to>
      <xdr:col>34</xdr:col>
      <xdr:colOff>0</xdr:colOff>
      <xdr:row>45</xdr:row>
      <xdr:rowOff>19050</xdr:rowOff>
    </xdr:to>
    <xdr:cxnSp macro="">
      <xdr:nvCxnSpPr>
        <xdr:cNvPr id="223" name="Connettore 1 24">
          <a:extLst>
            <a:ext uri="{FF2B5EF4-FFF2-40B4-BE49-F238E27FC236}">
              <a16:creationId xmlns:a16="http://schemas.microsoft.com/office/drawing/2014/main" id="{00000000-0008-0000-0100-0000DF000000}"/>
            </a:ext>
          </a:extLst>
        </xdr:cNvPr>
        <xdr:cNvCxnSpPr/>
      </xdr:nvCxnSpPr>
      <xdr:spPr>
        <a:xfrm flipV="1">
          <a:off x="42986325" y="412527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46</xdr:row>
      <xdr:rowOff>0</xdr:rowOff>
    </xdr:from>
    <xdr:to>
      <xdr:col>34</xdr:col>
      <xdr:colOff>0</xdr:colOff>
      <xdr:row>46</xdr:row>
      <xdr:rowOff>19050</xdr:rowOff>
    </xdr:to>
    <xdr:cxnSp macro="">
      <xdr:nvCxnSpPr>
        <xdr:cNvPr id="224" name="Connettore 1 24">
          <a:extLst>
            <a:ext uri="{FF2B5EF4-FFF2-40B4-BE49-F238E27FC236}">
              <a16:creationId xmlns:a16="http://schemas.microsoft.com/office/drawing/2014/main" id="{00000000-0008-0000-0100-0000E0000000}"/>
            </a:ext>
          </a:extLst>
        </xdr:cNvPr>
        <xdr:cNvCxnSpPr/>
      </xdr:nvCxnSpPr>
      <xdr:spPr>
        <a:xfrm flipV="1">
          <a:off x="42986325" y="430149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47</xdr:row>
      <xdr:rowOff>0</xdr:rowOff>
    </xdr:from>
    <xdr:to>
      <xdr:col>34</xdr:col>
      <xdr:colOff>0</xdr:colOff>
      <xdr:row>47</xdr:row>
      <xdr:rowOff>19050</xdr:rowOff>
    </xdr:to>
    <xdr:cxnSp macro="">
      <xdr:nvCxnSpPr>
        <xdr:cNvPr id="225" name="Connettore 1 24">
          <a:extLst>
            <a:ext uri="{FF2B5EF4-FFF2-40B4-BE49-F238E27FC236}">
              <a16:creationId xmlns:a16="http://schemas.microsoft.com/office/drawing/2014/main" id="{00000000-0008-0000-0100-0000E1000000}"/>
            </a:ext>
          </a:extLst>
        </xdr:cNvPr>
        <xdr:cNvCxnSpPr/>
      </xdr:nvCxnSpPr>
      <xdr:spPr>
        <a:xfrm flipV="1">
          <a:off x="42986325" y="456247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48</xdr:row>
      <xdr:rowOff>0</xdr:rowOff>
    </xdr:from>
    <xdr:to>
      <xdr:col>34</xdr:col>
      <xdr:colOff>0</xdr:colOff>
      <xdr:row>48</xdr:row>
      <xdr:rowOff>19050</xdr:rowOff>
    </xdr:to>
    <xdr:cxnSp macro="">
      <xdr:nvCxnSpPr>
        <xdr:cNvPr id="226" name="Connettore 1 24">
          <a:extLst>
            <a:ext uri="{FF2B5EF4-FFF2-40B4-BE49-F238E27FC236}">
              <a16:creationId xmlns:a16="http://schemas.microsoft.com/office/drawing/2014/main" id="{00000000-0008-0000-0100-0000E2000000}"/>
            </a:ext>
          </a:extLst>
        </xdr:cNvPr>
        <xdr:cNvCxnSpPr/>
      </xdr:nvCxnSpPr>
      <xdr:spPr>
        <a:xfrm flipV="1">
          <a:off x="42986325" y="4726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49</xdr:row>
      <xdr:rowOff>0</xdr:rowOff>
    </xdr:from>
    <xdr:to>
      <xdr:col>34</xdr:col>
      <xdr:colOff>0</xdr:colOff>
      <xdr:row>49</xdr:row>
      <xdr:rowOff>19050</xdr:rowOff>
    </xdr:to>
    <xdr:cxnSp macro="">
      <xdr:nvCxnSpPr>
        <xdr:cNvPr id="227" name="Connettore 1 24">
          <a:extLst>
            <a:ext uri="{FF2B5EF4-FFF2-40B4-BE49-F238E27FC236}">
              <a16:creationId xmlns:a16="http://schemas.microsoft.com/office/drawing/2014/main" id="{00000000-0008-0000-0100-0000E3000000}"/>
            </a:ext>
          </a:extLst>
        </xdr:cNvPr>
        <xdr:cNvCxnSpPr/>
      </xdr:nvCxnSpPr>
      <xdr:spPr>
        <a:xfrm flipV="1">
          <a:off x="42986325" y="50025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50</xdr:row>
      <xdr:rowOff>0</xdr:rowOff>
    </xdr:from>
    <xdr:to>
      <xdr:col>34</xdr:col>
      <xdr:colOff>0</xdr:colOff>
      <xdr:row>50</xdr:row>
      <xdr:rowOff>19050</xdr:rowOff>
    </xdr:to>
    <xdr:cxnSp macro="">
      <xdr:nvCxnSpPr>
        <xdr:cNvPr id="228" name="Connettore 1 24">
          <a:extLst>
            <a:ext uri="{FF2B5EF4-FFF2-40B4-BE49-F238E27FC236}">
              <a16:creationId xmlns:a16="http://schemas.microsoft.com/office/drawing/2014/main" id="{00000000-0008-0000-0100-0000E4000000}"/>
            </a:ext>
          </a:extLst>
        </xdr:cNvPr>
        <xdr:cNvCxnSpPr/>
      </xdr:nvCxnSpPr>
      <xdr:spPr>
        <a:xfrm flipV="1">
          <a:off x="42986325" y="520255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51</xdr:row>
      <xdr:rowOff>0</xdr:rowOff>
    </xdr:from>
    <xdr:to>
      <xdr:col>34</xdr:col>
      <xdr:colOff>0</xdr:colOff>
      <xdr:row>51</xdr:row>
      <xdr:rowOff>19050</xdr:rowOff>
    </xdr:to>
    <xdr:cxnSp macro="">
      <xdr:nvCxnSpPr>
        <xdr:cNvPr id="229" name="Connettore 1 24">
          <a:extLst>
            <a:ext uri="{FF2B5EF4-FFF2-40B4-BE49-F238E27FC236}">
              <a16:creationId xmlns:a16="http://schemas.microsoft.com/office/drawing/2014/main" id="{00000000-0008-0000-0100-0000E5000000}"/>
            </a:ext>
          </a:extLst>
        </xdr:cNvPr>
        <xdr:cNvCxnSpPr/>
      </xdr:nvCxnSpPr>
      <xdr:spPr>
        <a:xfrm flipV="1">
          <a:off x="42986325" y="542353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52</xdr:row>
      <xdr:rowOff>0</xdr:rowOff>
    </xdr:from>
    <xdr:to>
      <xdr:col>34</xdr:col>
      <xdr:colOff>0</xdr:colOff>
      <xdr:row>52</xdr:row>
      <xdr:rowOff>19050</xdr:rowOff>
    </xdr:to>
    <xdr:cxnSp macro="">
      <xdr:nvCxnSpPr>
        <xdr:cNvPr id="230" name="Connettore 1 24">
          <a:extLst>
            <a:ext uri="{FF2B5EF4-FFF2-40B4-BE49-F238E27FC236}">
              <a16:creationId xmlns:a16="http://schemas.microsoft.com/office/drawing/2014/main" id="{00000000-0008-0000-0100-0000E6000000}"/>
            </a:ext>
          </a:extLst>
        </xdr:cNvPr>
        <xdr:cNvCxnSpPr/>
      </xdr:nvCxnSpPr>
      <xdr:spPr>
        <a:xfrm flipV="1">
          <a:off x="42986325" y="565213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53</xdr:row>
      <xdr:rowOff>0</xdr:rowOff>
    </xdr:from>
    <xdr:to>
      <xdr:col>34</xdr:col>
      <xdr:colOff>0</xdr:colOff>
      <xdr:row>53</xdr:row>
      <xdr:rowOff>19050</xdr:rowOff>
    </xdr:to>
    <xdr:cxnSp macro="">
      <xdr:nvCxnSpPr>
        <xdr:cNvPr id="231" name="Connettore 1 24">
          <a:extLst>
            <a:ext uri="{FF2B5EF4-FFF2-40B4-BE49-F238E27FC236}">
              <a16:creationId xmlns:a16="http://schemas.microsoft.com/office/drawing/2014/main" id="{00000000-0008-0000-0100-0000E7000000}"/>
            </a:ext>
          </a:extLst>
        </xdr:cNvPr>
        <xdr:cNvCxnSpPr/>
      </xdr:nvCxnSpPr>
      <xdr:spPr>
        <a:xfrm flipV="1">
          <a:off x="42986325" y="58940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54</xdr:row>
      <xdr:rowOff>0</xdr:rowOff>
    </xdr:from>
    <xdr:to>
      <xdr:col>34</xdr:col>
      <xdr:colOff>0</xdr:colOff>
      <xdr:row>54</xdr:row>
      <xdr:rowOff>19050</xdr:rowOff>
    </xdr:to>
    <xdr:cxnSp macro="">
      <xdr:nvCxnSpPr>
        <xdr:cNvPr id="232" name="Connettore 1 24">
          <a:extLst>
            <a:ext uri="{FF2B5EF4-FFF2-40B4-BE49-F238E27FC236}">
              <a16:creationId xmlns:a16="http://schemas.microsoft.com/office/drawing/2014/main" id="{00000000-0008-0000-0100-0000E8000000}"/>
            </a:ext>
          </a:extLst>
        </xdr:cNvPr>
        <xdr:cNvCxnSpPr/>
      </xdr:nvCxnSpPr>
      <xdr:spPr>
        <a:xfrm flipV="1">
          <a:off x="42986325" y="609219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55</xdr:row>
      <xdr:rowOff>0</xdr:rowOff>
    </xdr:from>
    <xdr:to>
      <xdr:col>34</xdr:col>
      <xdr:colOff>0</xdr:colOff>
      <xdr:row>55</xdr:row>
      <xdr:rowOff>19050</xdr:rowOff>
    </xdr:to>
    <xdr:cxnSp macro="">
      <xdr:nvCxnSpPr>
        <xdr:cNvPr id="233" name="Connettore 1 24">
          <a:extLst>
            <a:ext uri="{FF2B5EF4-FFF2-40B4-BE49-F238E27FC236}">
              <a16:creationId xmlns:a16="http://schemas.microsoft.com/office/drawing/2014/main" id="{00000000-0008-0000-0100-0000E9000000}"/>
            </a:ext>
          </a:extLst>
        </xdr:cNvPr>
        <xdr:cNvCxnSpPr/>
      </xdr:nvCxnSpPr>
      <xdr:spPr>
        <a:xfrm flipV="1">
          <a:off x="42986325" y="631698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56</xdr:row>
      <xdr:rowOff>0</xdr:rowOff>
    </xdr:from>
    <xdr:to>
      <xdr:col>34</xdr:col>
      <xdr:colOff>0</xdr:colOff>
      <xdr:row>56</xdr:row>
      <xdr:rowOff>19050</xdr:rowOff>
    </xdr:to>
    <xdr:cxnSp macro="">
      <xdr:nvCxnSpPr>
        <xdr:cNvPr id="234" name="Connettore 1 24">
          <a:extLst>
            <a:ext uri="{FF2B5EF4-FFF2-40B4-BE49-F238E27FC236}">
              <a16:creationId xmlns:a16="http://schemas.microsoft.com/office/drawing/2014/main" id="{00000000-0008-0000-0100-0000EA000000}"/>
            </a:ext>
          </a:extLst>
        </xdr:cNvPr>
        <xdr:cNvCxnSpPr/>
      </xdr:nvCxnSpPr>
      <xdr:spPr>
        <a:xfrm flipV="1">
          <a:off x="42986325" y="65417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57</xdr:row>
      <xdr:rowOff>0</xdr:rowOff>
    </xdr:from>
    <xdr:to>
      <xdr:col>34</xdr:col>
      <xdr:colOff>0</xdr:colOff>
      <xdr:row>57</xdr:row>
      <xdr:rowOff>19050</xdr:rowOff>
    </xdr:to>
    <xdr:cxnSp macro="">
      <xdr:nvCxnSpPr>
        <xdr:cNvPr id="235" name="Connettore 1 24">
          <a:extLst>
            <a:ext uri="{FF2B5EF4-FFF2-40B4-BE49-F238E27FC236}">
              <a16:creationId xmlns:a16="http://schemas.microsoft.com/office/drawing/2014/main" id="{00000000-0008-0000-0100-0000EB000000}"/>
            </a:ext>
          </a:extLst>
        </xdr:cNvPr>
        <xdr:cNvCxnSpPr/>
      </xdr:nvCxnSpPr>
      <xdr:spPr>
        <a:xfrm flipV="1">
          <a:off x="42986325" y="674655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58</xdr:row>
      <xdr:rowOff>0</xdr:rowOff>
    </xdr:from>
    <xdr:to>
      <xdr:col>34</xdr:col>
      <xdr:colOff>0</xdr:colOff>
      <xdr:row>58</xdr:row>
      <xdr:rowOff>19050</xdr:rowOff>
    </xdr:to>
    <xdr:cxnSp macro="">
      <xdr:nvCxnSpPr>
        <xdr:cNvPr id="236" name="Connettore 1 24">
          <a:extLst>
            <a:ext uri="{FF2B5EF4-FFF2-40B4-BE49-F238E27FC236}">
              <a16:creationId xmlns:a16="http://schemas.microsoft.com/office/drawing/2014/main" id="{00000000-0008-0000-0100-0000EC000000}"/>
            </a:ext>
          </a:extLst>
        </xdr:cNvPr>
        <xdr:cNvCxnSpPr/>
      </xdr:nvCxnSpPr>
      <xdr:spPr>
        <a:xfrm flipV="1">
          <a:off x="42986325" y="69227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59</xdr:row>
      <xdr:rowOff>0</xdr:rowOff>
    </xdr:from>
    <xdr:to>
      <xdr:col>34</xdr:col>
      <xdr:colOff>0</xdr:colOff>
      <xdr:row>59</xdr:row>
      <xdr:rowOff>19050</xdr:rowOff>
    </xdr:to>
    <xdr:cxnSp macro="">
      <xdr:nvCxnSpPr>
        <xdr:cNvPr id="237" name="Connettore 1 24">
          <a:extLst>
            <a:ext uri="{FF2B5EF4-FFF2-40B4-BE49-F238E27FC236}">
              <a16:creationId xmlns:a16="http://schemas.microsoft.com/office/drawing/2014/main" id="{00000000-0008-0000-0100-0000ED000000}"/>
            </a:ext>
          </a:extLst>
        </xdr:cNvPr>
        <xdr:cNvCxnSpPr/>
      </xdr:nvCxnSpPr>
      <xdr:spPr>
        <a:xfrm flipV="1">
          <a:off x="42986325" y="70370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60</xdr:row>
      <xdr:rowOff>0</xdr:rowOff>
    </xdr:from>
    <xdr:to>
      <xdr:col>34</xdr:col>
      <xdr:colOff>0</xdr:colOff>
      <xdr:row>60</xdr:row>
      <xdr:rowOff>19050</xdr:rowOff>
    </xdr:to>
    <xdr:cxnSp macro="">
      <xdr:nvCxnSpPr>
        <xdr:cNvPr id="238" name="Connettore 1 24">
          <a:extLst>
            <a:ext uri="{FF2B5EF4-FFF2-40B4-BE49-F238E27FC236}">
              <a16:creationId xmlns:a16="http://schemas.microsoft.com/office/drawing/2014/main" id="{00000000-0008-0000-0100-0000EE000000}"/>
            </a:ext>
          </a:extLst>
        </xdr:cNvPr>
        <xdr:cNvCxnSpPr/>
      </xdr:nvCxnSpPr>
      <xdr:spPr>
        <a:xfrm flipV="1">
          <a:off x="42986325" y="71513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61</xdr:row>
      <xdr:rowOff>0</xdr:rowOff>
    </xdr:from>
    <xdr:to>
      <xdr:col>34</xdr:col>
      <xdr:colOff>0</xdr:colOff>
      <xdr:row>61</xdr:row>
      <xdr:rowOff>19050</xdr:rowOff>
    </xdr:to>
    <xdr:cxnSp macro="">
      <xdr:nvCxnSpPr>
        <xdr:cNvPr id="239" name="Connettore 1 24">
          <a:extLst>
            <a:ext uri="{FF2B5EF4-FFF2-40B4-BE49-F238E27FC236}">
              <a16:creationId xmlns:a16="http://schemas.microsoft.com/office/drawing/2014/main" id="{00000000-0008-0000-0100-0000EF000000}"/>
            </a:ext>
          </a:extLst>
        </xdr:cNvPr>
        <xdr:cNvCxnSpPr/>
      </xdr:nvCxnSpPr>
      <xdr:spPr>
        <a:xfrm flipV="1">
          <a:off x="42986325" y="726567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62</xdr:row>
      <xdr:rowOff>0</xdr:rowOff>
    </xdr:from>
    <xdr:to>
      <xdr:col>34</xdr:col>
      <xdr:colOff>0</xdr:colOff>
      <xdr:row>62</xdr:row>
      <xdr:rowOff>19050</xdr:rowOff>
    </xdr:to>
    <xdr:cxnSp macro="">
      <xdr:nvCxnSpPr>
        <xdr:cNvPr id="240" name="Connettore 1 24">
          <a:extLst>
            <a:ext uri="{FF2B5EF4-FFF2-40B4-BE49-F238E27FC236}">
              <a16:creationId xmlns:a16="http://schemas.microsoft.com/office/drawing/2014/main" id="{00000000-0008-0000-0100-0000F0000000}"/>
            </a:ext>
          </a:extLst>
        </xdr:cNvPr>
        <xdr:cNvCxnSpPr/>
      </xdr:nvCxnSpPr>
      <xdr:spPr>
        <a:xfrm flipV="1">
          <a:off x="42986325" y="742188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63</xdr:row>
      <xdr:rowOff>0</xdr:rowOff>
    </xdr:from>
    <xdr:to>
      <xdr:col>34</xdr:col>
      <xdr:colOff>0</xdr:colOff>
      <xdr:row>63</xdr:row>
      <xdr:rowOff>19050</xdr:rowOff>
    </xdr:to>
    <xdr:cxnSp macro="">
      <xdr:nvCxnSpPr>
        <xdr:cNvPr id="241" name="Connettore 1 24">
          <a:extLst>
            <a:ext uri="{FF2B5EF4-FFF2-40B4-BE49-F238E27FC236}">
              <a16:creationId xmlns:a16="http://schemas.microsoft.com/office/drawing/2014/main" id="{00000000-0008-0000-0100-0000F1000000}"/>
            </a:ext>
          </a:extLst>
        </xdr:cNvPr>
        <xdr:cNvCxnSpPr/>
      </xdr:nvCxnSpPr>
      <xdr:spPr>
        <a:xfrm flipV="1">
          <a:off x="42986325" y="759809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64</xdr:row>
      <xdr:rowOff>0</xdr:rowOff>
    </xdr:from>
    <xdr:to>
      <xdr:col>34</xdr:col>
      <xdr:colOff>0</xdr:colOff>
      <xdr:row>64</xdr:row>
      <xdr:rowOff>19050</xdr:rowOff>
    </xdr:to>
    <xdr:cxnSp macro="">
      <xdr:nvCxnSpPr>
        <xdr:cNvPr id="242" name="Connettore 1 24">
          <a:extLst>
            <a:ext uri="{FF2B5EF4-FFF2-40B4-BE49-F238E27FC236}">
              <a16:creationId xmlns:a16="http://schemas.microsoft.com/office/drawing/2014/main" id="{00000000-0008-0000-0100-0000F2000000}"/>
            </a:ext>
          </a:extLst>
        </xdr:cNvPr>
        <xdr:cNvCxnSpPr/>
      </xdr:nvCxnSpPr>
      <xdr:spPr>
        <a:xfrm flipV="1">
          <a:off x="42986325" y="7774305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65</xdr:row>
      <xdr:rowOff>0</xdr:rowOff>
    </xdr:from>
    <xdr:to>
      <xdr:col>34</xdr:col>
      <xdr:colOff>0</xdr:colOff>
      <xdr:row>65</xdr:row>
      <xdr:rowOff>19050</xdr:rowOff>
    </xdr:to>
    <xdr:cxnSp macro="">
      <xdr:nvCxnSpPr>
        <xdr:cNvPr id="243" name="Connettore 1 24">
          <a:extLst>
            <a:ext uri="{FF2B5EF4-FFF2-40B4-BE49-F238E27FC236}">
              <a16:creationId xmlns:a16="http://schemas.microsoft.com/office/drawing/2014/main" id="{00000000-0008-0000-0100-0000F3000000}"/>
            </a:ext>
          </a:extLst>
        </xdr:cNvPr>
        <xdr:cNvCxnSpPr/>
      </xdr:nvCxnSpPr>
      <xdr:spPr>
        <a:xfrm flipV="1">
          <a:off x="42986325" y="7950517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244" name="Connettore 1 13">
          <a:extLst>
            <a:ext uri="{FF2B5EF4-FFF2-40B4-BE49-F238E27FC236}">
              <a16:creationId xmlns:a16="http://schemas.microsoft.com/office/drawing/2014/main" id="{00000000-0008-0000-0100-0000F4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245" name="Connettore 1 13">
          <a:extLst>
            <a:ext uri="{FF2B5EF4-FFF2-40B4-BE49-F238E27FC236}">
              <a16:creationId xmlns:a16="http://schemas.microsoft.com/office/drawing/2014/main" id="{00000000-0008-0000-0100-0000F5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246" name="Connettore 1 13">
          <a:extLst>
            <a:ext uri="{FF2B5EF4-FFF2-40B4-BE49-F238E27FC236}">
              <a16:creationId xmlns:a16="http://schemas.microsoft.com/office/drawing/2014/main" id="{00000000-0008-0000-0100-0000F6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247" name="Connettore 1 13">
          <a:extLst>
            <a:ext uri="{FF2B5EF4-FFF2-40B4-BE49-F238E27FC236}">
              <a16:creationId xmlns:a16="http://schemas.microsoft.com/office/drawing/2014/main" id="{00000000-0008-0000-0100-0000F7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66</xdr:row>
      <xdr:rowOff>0</xdr:rowOff>
    </xdr:from>
    <xdr:to>
      <xdr:col>34</xdr:col>
      <xdr:colOff>0</xdr:colOff>
      <xdr:row>66</xdr:row>
      <xdr:rowOff>19050</xdr:rowOff>
    </xdr:to>
    <xdr:cxnSp macro="">
      <xdr:nvCxnSpPr>
        <xdr:cNvPr id="248" name="Connettore 1 24">
          <a:extLst>
            <a:ext uri="{FF2B5EF4-FFF2-40B4-BE49-F238E27FC236}">
              <a16:creationId xmlns:a16="http://schemas.microsoft.com/office/drawing/2014/main" id="{00000000-0008-0000-0100-0000F8000000}"/>
            </a:ext>
          </a:extLst>
        </xdr:cNvPr>
        <xdr:cNvCxnSpPr/>
      </xdr:nvCxnSpPr>
      <xdr:spPr>
        <a:xfrm flipV="1">
          <a:off x="42986325" y="812673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49" name="Connettore 1 13">
          <a:extLst>
            <a:ext uri="{FF2B5EF4-FFF2-40B4-BE49-F238E27FC236}">
              <a16:creationId xmlns:a16="http://schemas.microsoft.com/office/drawing/2014/main" id="{00000000-0008-0000-0100-0000F9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0" name="Connettore 1 13">
          <a:extLst>
            <a:ext uri="{FF2B5EF4-FFF2-40B4-BE49-F238E27FC236}">
              <a16:creationId xmlns:a16="http://schemas.microsoft.com/office/drawing/2014/main" id="{00000000-0008-0000-0100-0000FA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1" name="Connettore 1 13">
          <a:extLst>
            <a:ext uri="{FF2B5EF4-FFF2-40B4-BE49-F238E27FC236}">
              <a16:creationId xmlns:a16="http://schemas.microsoft.com/office/drawing/2014/main" id="{00000000-0008-0000-0100-0000FB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2" name="Connettore 1 13">
          <a:extLst>
            <a:ext uri="{FF2B5EF4-FFF2-40B4-BE49-F238E27FC236}">
              <a16:creationId xmlns:a16="http://schemas.microsoft.com/office/drawing/2014/main" id="{00000000-0008-0000-0100-0000FC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3" name="Connettore 1 13">
          <a:extLst>
            <a:ext uri="{FF2B5EF4-FFF2-40B4-BE49-F238E27FC236}">
              <a16:creationId xmlns:a16="http://schemas.microsoft.com/office/drawing/2014/main" id="{00000000-0008-0000-0100-0000FD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4" name="Connettore 1 13">
          <a:extLst>
            <a:ext uri="{FF2B5EF4-FFF2-40B4-BE49-F238E27FC236}">
              <a16:creationId xmlns:a16="http://schemas.microsoft.com/office/drawing/2014/main" id="{00000000-0008-0000-0100-0000FE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5" name="Connettore 1 13">
          <a:extLst>
            <a:ext uri="{FF2B5EF4-FFF2-40B4-BE49-F238E27FC236}">
              <a16:creationId xmlns:a16="http://schemas.microsoft.com/office/drawing/2014/main" id="{00000000-0008-0000-0100-0000FF00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6" name="Connettore 1 13">
          <a:extLst>
            <a:ext uri="{FF2B5EF4-FFF2-40B4-BE49-F238E27FC236}">
              <a16:creationId xmlns:a16="http://schemas.microsoft.com/office/drawing/2014/main" id="{00000000-0008-0000-0100-00000001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67</xdr:row>
      <xdr:rowOff>0</xdr:rowOff>
    </xdr:from>
    <xdr:to>
      <xdr:col>34</xdr:col>
      <xdr:colOff>0</xdr:colOff>
      <xdr:row>67</xdr:row>
      <xdr:rowOff>19050</xdr:rowOff>
    </xdr:to>
    <xdr:cxnSp macro="">
      <xdr:nvCxnSpPr>
        <xdr:cNvPr id="257" name="Connettore 1 24">
          <a:extLst>
            <a:ext uri="{FF2B5EF4-FFF2-40B4-BE49-F238E27FC236}">
              <a16:creationId xmlns:a16="http://schemas.microsoft.com/office/drawing/2014/main" id="{00000000-0008-0000-0100-000001010000}"/>
            </a:ext>
          </a:extLst>
        </xdr:cNvPr>
        <xdr:cNvCxnSpPr/>
      </xdr:nvCxnSpPr>
      <xdr:spPr>
        <a:xfrm flipV="1">
          <a:off x="42986325" y="83820000"/>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58" name="Connettore 1 13">
          <a:extLst>
            <a:ext uri="{FF2B5EF4-FFF2-40B4-BE49-F238E27FC236}">
              <a16:creationId xmlns:a16="http://schemas.microsoft.com/office/drawing/2014/main" id="{00000000-0008-0000-0100-000002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59" name="Connettore 1 13">
          <a:extLst>
            <a:ext uri="{FF2B5EF4-FFF2-40B4-BE49-F238E27FC236}">
              <a16:creationId xmlns:a16="http://schemas.microsoft.com/office/drawing/2014/main" id="{00000000-0008-0000-0100-000003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0" name="Connettore 1 13">
          <a:extLst>
            <a:ext uri="{FF2B5EF4-FFF2-40B4-BE49-F238E27FC236}">
              <a16:creationId xmlns:a16="http://schemas.microsoft.com/office/drawing/2014/main" id="{00000000-0008-0000-0100-000004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1" name="Connettore 1 13">
          <a:extLst>
            <a:ext uri="{FF2B5EF4-FFF2-40B4-BE49-F238E27FC236}">
              <a16:creationId xmlns:a16="http://schemas.microsoft.com/office/drawing/2014/main" id="{00000000-0008-0000-0100-000005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2" name="Connettore 1 13">
          <a:extLst>
            <a:ext uri="{FF2B5EF4-FFF2-40B4-BE49-F238E27FC236}">
              <a16:creationId xmlns:a16="http://schemas.microsoft.com/office/drawing/2014/main" id="{00000000-0008-0000-0100-000006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3" name="Connettore 1 13">
          <a:extLst>
            <a:ext uri="{FF2B5EF4-FFF2-40B4-BE49-F238E27FC236}">
              <a16:creationId xmlns:a16="http://schemas.microsoft.com/office/drawing/2014/main" id="{00000000-0008-0000-0100-000007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4" name="Connettore 1 13">
          <a:extLst>
            <a:ext uri="{FF2B5EF4-FFF2-40B4-BE49-F238E27FC236}">
              <a16:creationId xmlns:a16="http://schemas.microsoft.com/office/drawing/2014/main" id="{00000000-0008-0000-0100-000008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5" name="Connettore 1 13">
          <a:extLst>
            <a:ext uri="{FF2B5EF4-FFF2-40B4-BE49-F238E27FC236}">
              <a16:creationId xmlns:a16="http://schemas.microsoft.com/office/drawing/2014/main" id="{00000000-0008-0000-0100-000009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6" name="Connettore 1 13">
          <a:extLst>
            <a:ext uri="{FF2B5EF4-FFF2-40B4-BE49-F238E27FC236}">
              <a16:creationId xmlns:a16="http://schemas.microsoft.com/office/drawing/2014/main" id="{00000000-0008-0000-0100-00000A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7" name="Connettore 1 13">
          <a:extLst>
            <a:ext uri="{FF2B5EF4-FFF2-40B4-BE49-F238E27FC236}">
              <a16:creationId xmlns:a16="http://schemas.microsoft.com/office/drawing/2014/main" id="{00000000-0008-0000-0100-00000B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8" name="Connettore 1 13">
          <a:extLst>
            <a:ext uri="{FF2B5EF4-FFF2-40B4-BE49-F238E27FC236}">
              <a16:creationId xmlns:a16="http://schemas.microsoft.com/office/drawing/2014/main" id="{00000000-0008-0000-0100-00000C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69" name="Connettore 1 13">
          <a:extLst>
            <a:ext uri="{FF2B5EF4-FFF2-40B4-BE49-F238E27FC236}">
              <a16:creationId xmlns:a16="http://schemas.microsoft.com/office/drawing/2014/main" id="{00000000-0008-0000-0100-00000D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68</xdr:row>
      <xdr:rowOff>0</xdr:rowOff>
    </xdr:from>
    <xdr:to>
      <xdr:col>34</xdr:col>
      <xdr:colOff>0</xdr:colOff>
      <xdr:row>68</xdr:row>
      <xdr:rowOff>19050</xdr:rowOff>
    </xdr:to>
    <xdr:cxnSp macro="">
      <xdr:nvCxnSpPr>
        <xdr:cNvPr id="270" name="Connettore 1 24">
          <a:extLst>
            <a:ext uri="{FF2B5EF4-FFF2-40B4-BE49-F238E27FC236}">
              <a16:creationId xmlns:a16="http://schemas.microsoft.com/office/drawing/2014/main" id="{00000000-0008-0000-0100-00000E010000}"/>
            </a:ext>
          </a:extLst>
        </xdr:cNvPr>
        <xdr:cNvCxnSpPr/>
      </xdr:nvCxnSpPr>
      <xdr:spPr>
        <a:xfrm flipV="1">
          <a:off x="42986325" y="85582125"/>
          <a:ext cx="33432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18</xdr:row>
      <xdr:rowOff>0</xdr:rowOff>
    </xdr:from>
    <xdr:to>
      <xdr:col>34</xdr:col>
      <xdr:colOff>0</xdr:colOff>
      <xdr:row>18</xdr:row>
      <xdr:rowOff>19050</xdr:rowOff>
    </xdr:to>
    <xdr:cxnSp macro="">
      <xdr:nvCxnSpPr>
        <xdr:cNvPr id="272" name="Connettore 1 24">
          <a:extLst>
            <a:ext uri="{FF2B5EF4-FFF2-40B4-BE49-F238E27FC236}">
              <a16:creationId xmlns:a16="http://schemas.microsoft.com/office/drawing/2014/main" id="{00000000-0008-0000-0100-000010010000}"/>
            </a:ext>
          </a:extLst>
        </xdr:cNvPr>
        <xdr:cNvCxnSpPr/>
      </xdr:nvCxnSpPr>
      <xdr:spPr>
        <a:xfrm flipV="1">
          <a:off x="41910000" y="20327471"/>
          <a:ext cx="3350559"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mail/Users/ALESSI~1.GIU/AppData/Local/Temp/notesFFF692/Piani%20investimenti%202014_v2_A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mail/Users/Valentina.Farelli/Documents/Dati%20Bilancio_2014/Budget%202014/Piano%20investimenti%202014/Piani%20investimenti%202014_revisione_2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V (2)"/>
      <sheetName val="RMD (2)"/>
      <sheetName val="RMA"/>
      <sheetName val="RMB"/>
      <sheetName val="RMC_1"/>
      <sheetName val="RMC_2"/>
      <sheetName val="RMD"/>
      <sheetName val="RME"/>
      <sheetName val="RMF"/>
      <sheetName val="RMG"/>
      <sheetName val="RMH"/>
      <sheetName val="RI"/>
      <sheetName val="LT"/>
      <sheetName val="SC_PIANO ANNUALE"/>
      <sheetName val="SC_TRIENNALE"/>
      <sheetName val="SG 2014"/>
      <sheetName val="SG 2015"/>
      <sheetName val="SG 2016"/>
      <sheetName val="SF"/>
      <sheetName val="PUI"/>
      <sheetName val="IFO"/>
      <sheetName val="IN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ALLEGATO A - SCHEMA PIANO DEGLI INVESTIMENTI TRIENNALE</v>
          </cell>
        </row>
        <row r="2">
          <cell r="A2" t="str">
            <v>1) DATI IDENTIFICATIVI</v>
          </cell>
          <cell r="H2" t="str">
            <v>2) CONTENUTI PROGETTUALI</v>
          </cell>
          <cell r="K2" t="str">
            <v>3) DOCUMENTO PRELIMINARE 
DI PROGETTAZIONE</v>
          </cell>
          <cell r="P2" t="str">
            <v>4)A) FABBISOGNO FINANZIARIO COMPLESSIVO
(importi in €)</v>
          </cell>
          <cell r="W2" t="str">
            <v>5) PROCEDURE E PREVISIONE TERMINI DI ATTUAZIONE
E ATTIVAZIONE 
(indicare gg/mm/aaaa previsti)</v>
          </cell>
          <cell r="AB2" t="str">
            <v>7) ALTRE INFORMAZIONI</v>
          </cell>
        </row>
        <row r="3">
          <cell r="P3" t="str">
            <v>Contributi c/capitale</v>
          </cell>
          <cell r="U3" t="str">
            <v>Contributi c/esercizio</v>
          </cell>
        </row>
        <row r="4">
          <cell r="A4" t="str">
            <v>Programma di riferimento</v>
          </cell>
          <cell r="B4" t="str">
            <v>Soggetto proponente</v>
          </cell>
          <cell r="C4" t="str">
            <v>Comune di ubicazione</v>
          </cell>
          <cell r="D4" t="str">
            <v>Provincia</v>
          </cell>
          <cell r="E4" t="str">
            <v>Sede di erogazione</v>
          </cell>
          <cell r="F4" t="str">
            <v>Tipologia intervento1</v>
          </cell>
          <cell r="G4" t="str">
            <v>Categoria</v>
          </cell>
          <cell r="H4" t="str">
            <v>Presidio/
Struttura</v>
          </cell>
          <cell r="I4" t="str">
            <v>Obiettivo intervento</v>
          </cell>
          <cell r="J4" t="str">
            <v>Descrizione intervento</v>
          </cell>
          <cell r="K4" t="str">
            <v>Studio di fattibilità</v>
          </cell>
          <cell r="L4" t="str">
            <v>Costo complessivo (in €)</v>
          </cell>
          <cell r="M4" t="str">
            <v>Mq intervento</v>
          </cell>
          <cell r="N4" t="str">
            <v>Costo/mq</v>
          </cell>
          <cell r="O4" t="str">
            <v>Altre specifiche</v>
          </cell>
          <cell r="P4" t="str">
            <v xml:space="preserve">Finanziamenti da Stato </v>
          </cell>
          <cell r="Q4" t="str">
            <v>Finanziamenti da Regione</v>
          </cell>
          <cell r="R4" t="str">
            <v>Donazione o lasciti</v>
          </cell>
          <cell r="S4" t="str">
            <v>Altre tipologie di finanziamento (specificare nel campo note)</v>
          </cell>
          <cell r="T4" t="str">
            <v>Note</v>
          </cell>
          <cell r="U4" t="str">
            <v>Contributi F.S.R. per destinazione ad investimenti</v>
          </cell>
          <cell r="V4" t="str">
            <v>Altri contributi per destinazione ad investimenti</v>
          </cell>
          <cell r="W4" t="str">
            <v>Approvazione progetto</v>
          </cell>
          <cell r="X4" t="str">
            <v>Indizione gara d'appalto</v>
          </cell>
          <cell r="Y4" t="str">
            <v>Inizio lavori</v>
          </cell>
          <cell r="Z4" t="str">
            <v>Fine lavori</v>
          </cell>
          <cell r="AA4" t="str">
            <v>Collaudo</v>
          </cell>
          <cell r="AB4" t="str">
            <v>Data ultimazione lavori prevista</v>
          </cell>
          <cell r="AC4" t="str">
            <v>Costi di gestione a conclusione dei lavori 2</v>
          </cell>
          <cell r="AD4" t="str">
            <v>Costi di esercizio a conclusione dei lavori 3</v>
          </cell>
        </row>
        <row r="5">
          <cell r="A5" t="str">
            <v>PROGRAMMA TRIENNALE DELLE OPERE PUBBLICHE 2013/2015</v>
          </cell>
          <cell r="B5" t="str">
            <v>Azienda ospedaliera san camillo forlanini</v>
          </cell>
          <cell r="C5" t="str">
            <v>ROMA</v>
          </cell>
          <cell r="D5" t="str">
            <v>RM</v>
          </cell>
          <cell r="F5">
            <v>2</v>
          </cell>
        </row>
        <row r="6">
          <cell r="A6" t="str">
            <v>PROGRAMMA TRIENNALE DELLE OPERE PUBBLICHE 2013/2016</v>
          </cell>
          <cell r="B6" t="str">
            <v>Azienda ospedaliera san camillo forlanini</v>
          </cell>
          <cell r="C6" t="str">
            <v>ROMA</v>
          </cell>
          <cell r="D6" t="str">
            <v>RM</v>
          </cell>
          <cell r="F6">
            <v>2</v>
          </cell>
        </row>
        <row r="7">
          <cell r="A7" t="str">
            <v>PROGRAMMA TRIENNALE DELLE OPERE PUBBLICHE 2013/2017</v>
          </cell>
          <cell r="B7" t="str">
            <v>Azienda ospedaliera san camillo forlanini</v>
          </cell>
          <cell r="C7" t="str">
            <v>ROMA</v>
          </cell>
          <cell r="D7" t="str">
            <v>RM</v>
          </cell>
          <cell r="F7">
            <v>2</v>
          </cell>
        </row>
        <row r="8">
          <cell r="A8" t="str">
            <v>PROGRAMMA TRIENNALE DELLE OPERE PUBBLICHE 2013/2017</v>
          </cell>
          <cell r="B8" t="str">
            <v>Azienda ospedaliera san camillo forlanini</v>
          </cell>
          <cell r="C8" t="str">
            <v>ROMA</v>
          </cell>
          <cell r="D8" t="str">
            <v>RM</v>
          </cell>
          <cell r="F8">
            <v>2</v>
          </cell>
        </row>
        <row r="9">
          <cell r="A9" t="str">
            <v>PROGRAMMA TRIENNALE DELLE OPERE PUBBLICHE 2013/2017</v>
          </cell>
          <cell r="B9" t="str">
            <v>Azienda ospedaliera san camillo forlanini</v>
          </cell>
          <cell r="C9" t="str">
            <v>ROMA</v>
          </cell>
          <cell r="D9" t="str">
            <v>RM</v>
          </cell>
          <cell r="F9">
            <v>2</v>
          </cell>
        </row>
        <row r="10">
          <cell r="A10" t="str">
            <v>PROGRAMMA TRIENNALE DELLE OPERE PUBBLICHE 2013/2017</v>
          </cell>
          <cell r="B10" t="str">
            <v>Azienda ospedaliera san camillo forlanini</v>
          </cell>
          <cell r="C10" t="str">
            <v>ROMA</v>
          </cell>
          <cell r="D10" t="str">
            <v>RM</v>
          </cell>
          <cell r="F10">
            <v>2</v>
          </cell>
        </row>
        <row r="11">
          <cell r="A11" t="str">
            <v>PROGRAMMA TRIENNALE DELLE OPERE PUBBLICHE 2013/2017</v>
          </cell>
          <cell r="B11" t="str">
            <v>Azienda ospedaliera san camillo forlanini</v>
          </cell>
          <cell r="C11" t="str">
            <v>ROMA</v>
          </cell>
          <cell r="D11" t="str">
            <v>RM</v>
          </cell>
          <cell r="F11">
            <v>2</v>
          </cell>
        </row>
        <row r="12">
          <cell r="A12" t="str">
            <v>PROGRAMMA TRIENNALE DELLE OPERE PUBBLICHE 2013/2017</v>
          </cell>
          <cell r="B12" t="str">
            <v>Azienda ospedaliera san camillo forlanini</v>
          </cell>
          <cell r="C12" t="str">
            <v>ROMA</v>
          </cell>
          <cell r="D12" t="str">
            <v>RM</v>
          </cell>
          <cell r="F12">
            <v>2</v>
          </cell>
        </row>
        <row r="13">
          <cell r="A13" t="str">
            <v>PROGRAMMA TRIENNALE DELLE OPERE PUBBLICHE 2013/2017</v>
          </cell>
          <cell r="B13" t="str">
            <v>Azienda ospedaliera san camillo forlanini</v>
          </cell>
          <cell r="C13" t="str">
            <v>ROMA</v>
          </cell>
          <cell r="D13" t="str">
            <v>RM</v>
          </cell>
          <cell r="F13">
            <v>2</v>
          </cell>
        </row>
        <row r="14">
          <cell r="A14" t="str">
            <v>PROGRAMMA TRIENNALE DELLE OPERE PUBBLICHE 2013/2017</v>
          </cell>
          <cell r="B14" t="str">
            <v>Azienda ospedaliera san camillo forlanini</v>
          </cell>
          <cell r="C14" t="str">
            <v>ROMA</v>
          </cell>
          <cell r="D14" t="str">
            <v>RM</v>
          </cell>
          <cell r="F14">
            <v>2</v>
          </cell>
        </row>
        <row r="15">
          <cell r="A15" t="str">
            <v>PROGRAMMA TRIENNALE DELLE OPERE PUBBLICHE 2013/2017</v>
          </cell>
          <cell r="B15" t="str">
            <v>Azienda ospedaliera san camillo forlanini</v>
          </cell>
          <cell r="C15" t="str">
            <v>ROMA</v>
          </cell>
          <cell r="D15" t="str">
            <v>RM</v>
          </cell>
          <cell r="F15">
            <v>2</v>
          </cell>
        </row>
        <row r="16">
          <cell r="A16" t="str">
            <v>PROGRAMMA TRIENNALE DELLE OPERE PUBBLICHE 2013/2017</v>
          </cell>
          <cell r="B16" t="str">
            <v>Azienda ospedaliera san camillo forlanini</v>
          </cell>
          <cell r="C16" t="str">
            <v>ROMA</v>
          </cell>
          <cell r="D16" t="str">
            <v>RM</v>
          </cell>
          <cell r="F16">
            <v>2</v>
          </cell>
        </row>
        <row r="17">
          <cell r="A17" t="str">
            <v>PROGRAMMA TRIENNALE DELLE OPERE PUBBLICHE 2013/2017</v>
          </cell>
          <cell r="B17" t="str">
            <v>Azienda ospedaliera san camillo forlanini</v>
          </cell>
          <cell r="C17" t="str">
            <v>ROMA</v>
          </cell>
          <cell r="D17" t="str">
            <v>RM</v>
          </cell>
          <cell r="F17">
            <v>2</v>
          </cell>
        </row>
        <row r="18">
          <cell r="A18" t="str">
            <v>PROGRAMMA TRIENNALE DELLE OPERE PUBBLICHE 2013/2017</v>
          </cell>
          <cell r="B18" t="str">
            <v>Azienda ospedaliera san camillo forlanini</v>
          </cell>
          <cell r="C18" t="str">
            <v>ROMA</v>
          </cell>
          <cell r="D18" t="str">
            <v>RM</v>
          </cell>
          <cell r="F18">
            <v>2</v>
          </cell>
        </row>
        <row r="19">
          <cell r="A19" t="str">
            <v>PROGRAMMA TRIENNALE DELLE OPERE PUBBLICHE 2013/2017</v>
          </cell>
          <cell r="B19" t="str">
            <v>Azienda ospedaliera san camillo forlanini</v>
          </cell>
          <cell r="C19" t="str">
            <v>ROMA</v>
          </cell>
          <cell r="D19" t="str">
            <v>RM</v>
          </cell>
          <cell r="F19">
            <v>2</v>
          </cell>
        </row>
        <row r="20">
          <cell r="A20" t="str">
            <v>PROGRAMMA TRIENNALE DELLE OPERE PUBBLICHE 2013/2018</v>
          </cell>
          <cell r="B20" t="str">
            <v>Azienda ospedaliera san camillo forlanini</v>
          </cell>
          <cell r="C20" t="str">
            <v>ROMA</v>
          </cell>
          <cell r="D20" t="str">
            <v>RM</v>
          </cell>
          <cell r="F20">
            <v>2</v>
          </cell>
        </row>
        <row r="21">
          <cell r="A21" t="str">
            <v>PROGRAMMA TRIENNALE DELLE OPERE PUBBLICHE 2013/2019</v>
          </cell>
          <cell r="B21" t="str">
            <v>Azienda ospedaliera san camillo forlanini</v>
          </cell>
          <cell r="C21" t="str">
            <v>ROMA</v>
          </cell>
          <cell r="D21" t="str">
            <v>RM</v>
          </cell>
          <cell r="F21">
            <v>2</v>
          </cell>
        </row>
        <row r="22">
          <cell r="A22" t="str">
            <v>PROGRAMMA TRIENNALE DELLE OPERE PUBBLICHE 2013/2020</v>
          </cell>
          <cell r="B22" t="str">
            <v>Azienda ospedaliera san camillo forlanini</v>
          </cell>
          <cell r="C22" t="str">
            <v>ROMA</v>
          </cell>
          <cell r="D22" t="str">
            <v>RM</v>
          </cell>
          <cell r="F22">
            <v>2</v>
          </cell>
        </row>
        <row r="23">
          <cell r="A23" t="str">
            <v>PROGRAMMA TRIENNALE DELLE OPERE PUBBLICHE 2013/2021</v>
          </cell>
          <cell r="B23" t="str">
            <v>Azienda ospedaliera san camillo forlanini</v>
          </cell>
          <cell r="C23" t="str">
            <v>ROMA</v>
          </cell>
          <cell r="D23" t="str">
            <v>RM</v>
          </cell>
          <cell r="F23">
            <v>2</v>
          </cell>
        </row>
        <row r="24">
          <cell r="A24" t="str">
            <v>PROGRAMMA TRIENNALE DELLE OPERE PUBBLICHE 2013/2022</v>
          </cell>
          <cell r="B24" t="str">
            <v>Azienda ospedaliera san camillo forlanini</v>
          </cell>
          <cell r="C24" t="str">
            <v>ROMA</v>
          </cell>
          <cell r="D24" t="str">
            <v>RM</v>
          </cell>
          <cell r="F24">
            <v>2</v>
          </cell>
        </row>
        <row r="25">
          <cell r="A25" t="str">
            <v>PROGRAMMA TRIENNALE DELLE OPERE PUBBLICHE 2013/2023</v>
          </cell>
          <cell r="B25" t="str">
            <v>Azienda ospedaliera san camillo forlanini</v>
          </cell>
          <cell r="C25" t="str">
            <v>ROMA</v>
          </cell>
          <cell r="D25" t="str">
            <v>RM</v>
          </cell>
          <cell r="F25">
            <v>2</v>
          </cell>
        </row>
        <row r="26">
          <cell r="A26" t="str">
            <v>PROGRAMMA TRIENNALE DELLE OPERE PUBBLICHE 2013/2024</v>
          </cell>
          <cell r="B26" t="str">
            <v>Azienda ospedaliera san camillo forlanini</v>
          </cell>
          <cell r="C26" t="str">
            <v>ROMA</v>
          </cell>
          <cell r="D26" t="str">
            <v>RM</v>
          </cell>
          <cell r="F26">
            <v>2</v>
          </cell>
        </row>
        <row r="27">
          <cell r="A27" t="str">
            <v>PROGRAMMA TRIENNALE DELLE OPERE PUBBLICHE 2013/2025</v>
          </cell>
          <cell r="B27" t="str">
            <v>Azienda ospedaliera san camillo forlanini</v>
          </cell>
          <cell r="C27" t="str">
            <v>ROMA</v>
          </cell>
          <cell r="D27" t="str">
            <v>RM</v>
          </cell>
          <cell r="F27">
            <v>2</v>
          </cell>
        </row>
        <row r="28">
          <cell r="A28" t="str">
            <v>PROGRAMMA TRIENNALE DELLE OPERE PUBBLICHE 2013/2026</v>
          </cell>
          <cell r="B28" t="str">
            <v>Azienda ospedaliera san camillo forlanini</v>
          </cell>
          <cell r="C28" t="str">
            <v>ROMA</v>
          </cell>
          <cell r="D28" t="str">
            <v>RM</v>
          </cell>
          <cell r="F28">
            <v>2</v>
          </cell>
        </row>
        <row r="29">
          <cell r="A29" t="str">
            <v>PROGRAMMA TRIENNALE DELLE OPERE PUBBLICHE 2013/2027</v>
          </cell>
          <cell r="B29" t="str">
            <v>Azienda ospedaliera san camillo forlanini</v>
          </cell>
          <cell r="C29" t="str">
            <v>ROMA</v>
          </cell>
          <cell r="D29" t="str">
            <v>RM</v>
          </cell>
          <cell r="F29">
            <v>2</v>
          </cell>
        </row>
        <row r="30">
          <cell r="A30" t="str">
            <v>PROGRAMMA TRIENNALE DELLE OPERE PUBBLICHE 2013/2028</v>
          </cell>
          <cell r="B30" t="str">
            <v>Azienda ospedaliera san camillo forlanini</v>
          </cell>
          <cell r="C30" t="str">
            <v>ROMA</v>
          </cell>
          <cell r="D30" t="str">
            <v>RM</v>
          </cell>
          <cell r="F30">
            <v>2</v>
          </cell>
        </row>
        <row r="31">
          <cell r="A31" t="str">
            <v>PROGRAMMA TRIENNALE DELLE OPERE PUBBLICHE 2013/2029</v>
          </cell>
          <cell r="B31" t="str">
            <v>Azienda ospedaliera san camillo forlanini</v>
          </cell>
          <cell r="C31" t="str">
            <v>ROMA</v>
          </cell>
          <cell r="D31" t="str">
            <v>RM</v>
          </cell>
          <cell r="F31">
            <v>2</v>
          </cell>
        </row>
        <row r="32">
          <cell r="A32" t="str">
            <v>PROGRAMMA TRIENNALE DELLE OPERE PUBBLICHE 2013/2030</v>
          </cell>
          <cell r="B32" t="str">
            <v>Azienda ospedaliera san camillo forlanini</v>
          </cell>
          <cell r="C32" t="str">
            <v>ROMA</v>
          </cell>
          <cell r="D32" t="str">
            <v>RM</v>
          </cell>
          <cell r="F32">
            <v>2</v>
          </cell>
        </row>
        <row r="33">
          <cell r="A33" t="str">
            <v>PROGRAMMA TRIENNALE DELLE OPERE PUBBLICHE 2013/2031</v>
          </cell>
          <cell r="B33" t="str">
            <v>Azienda ospedaliera san camillo forlanini</v>
          </cell>
          <cell r="C33" t="str">
            <v>ROMA</v>
          </cell>
          <cell r="D33" t="str">
            <v>RM</v>
          </cell>
          <cell r="F33">
            <v>2</v>
          </cell>
        </row>
        <row r="34">
          <cell r="A34" t="str">
            <v>PROGRAMMA TRIENNALE DELLE OPERE PUBBLICHE 2013/2032</v>
          </cell>
          <cell r="B34" t="str">
            <v>Azienda ospedaliera san camillo forlanini</v>
          </cell>
          <cell r="C34" t="str">
            <v>ROMA</v>
          </cell>
          <cell r="D34" t="str">
            <v>RM</v>
          </cell>
          <cell r="F34">
            <v>2</v>
          </cell>
        </row>
        <row r="35">
          <cell r="A35" t="str">
            <v>PROGRAMMA TRIENNALE DELLE OPERE PUBBLICHE 2013/2033</v>
          </cell>
          <cell r="B35" t="str">
            <v>Azienda ospedaliera san camillo forlanini</v>
          </cell>
          <cell r="C35" t="str">
            <v>ROMA</v>
          </cell>
          <cell r="D35" t="str">
            <v>RM</v>
          </cell>
          <cell r="F35">
            <v>2</v>
          </cell>
        </row>
        <row r="36">
          <cell r="A36" t="str">
            <v>PROGRAMMA TRIENNALE DELLE OPERE PUBBLICHE 2013/2034</v>
          </cell>
          <cell r="B36" t="str">
            <v>Azienda ospedaliera san camillo forlanini</v>
          </cell>
          <cell r="C36" t="str">
            <v>ROMA</v>
          </cell>
          <cell r="D36" t="str">
            <v>RM</v>
          </cell>
          <cell r="F36">
            <v>2</v>
          </cell>
        </row>
        <row r="37">
          <cell r="A37" t="str">
            <v>PROGRAMMA TRIENNALE DELLE OPERE PUBBLICHE 2013/2035</v>
          </cell>
          <cell r="B37" t="str">
            <v>Azienda ospedaliera san camillo forlanini</v>
          </cell>
          <cell r="C37" t="str">
            <v>ROMA</v>
          </cell>
          <cell r="D37" t="str">
            <v>RM</v>
          </cell>
          <cell r="F37">
            <v>2</v>
          </cell>
        </row>
        <row r="38">
          <cell r="A38" t="str">
            <v>PROGRAMMA TRIENNALE DELLE OPERE PUBBLICHE 2013/2036</v>
          </cell>
          <cell r="B38" t="str">
            <v>Azienda ospedaliera san camillo forlanini</v>
          </cell>
          <cell r="C38" t="str">
            <v>ROMA</v>
          </cell>
          <cell r="D38" t="str">
            <v>RM</v>
          </cell>
          <cell r="F38">
            <v>2</v>
          </cell>
        </row>
        <row r="39">
          <cell r="A39" t="str">
            <v>PROGRAMMA TRIENNALE DELLE OPERE PUBBLICHE 2013/2037</v>
          </cell>
          <cell r="B39" t="str">
            <v>Azienda ospedaliera san camillo forlanini</v>
          </cell>
          <cell r="C39" t="str">
            <v>ROMA</v>
          </cell>
          <cell r="D39" t="str">
            <v>RM</v>
          </cell>
          <cell r="F39">
            <v>2</v>
          </cell>
        </row>
        <row r="40">
          <cell r="A40" t="str">
            <v>PROGRAMMA TRIENNALE DELLE OPERE PUBBLICHE 2013/2038</v>
          </cell>
          <cell r="B40" t="str">
            <v>Azienda ospedaliera san camillo forlanini</v>
          </cell>
          <cell r="C40" t="str">
            <v>ROMA</v>
          </cell>
          <cell r="D40" t="str">
            <v>RM</v>
          </cell>
          <cell r="F40">
            <v>2</v>
          </cell>
        </row>
        <row r="41">
          <cell r="A41" t="str">
            <v>PROGRAMMA TRIENNALE DELLE OPERE PUBBLICHE 2013/2039</v>
          </cell>
          <cell r="B41" t="str">
            <v>Azienda ospedaliera san camillo forlanini</v>
          </cell>
          <cell r="C41" t="str">
            <v>ROMA</v>
          </cell>
          <cell r="D41" t="str">
            <v>RM</v>
          </cell>
          <cell r="F41">
            <v>2</v>
          </cell>
        </row>
        <row r="42">
          <cell r="A42" t="str">
            <v>TOTALE</v>
          </cell>
        </row>
        <row r="45">
          <cell r="A45" t="str">
            <v>Nota 1</v>
          </cell>
        </row>
        <row r="46">
          <cell r="A46" t="str">
            <v>Tipologia di intervento:</v>
          </cell>
        </row>
        <row r="47">
          <cell r="A47" t="str">
            <v>1 - Nuova Costruzione</v>
          </cell>
        </row>
        <row r="48">
          <cell r="A48" t="str">
            <v>2 - Ristrutturazione</v>
          </cell>
        </row>
        <row r="49">
          <cell r="A49" t="str">
            <v>3 - Restauro</v>
          </cell>
        </row>
        <row r="50">
          <cell r="A50" t="str">
            <v>4 - Manutenzione</v>
          </cell>
        </row>
        <row r="51">
          <cell r="A51" t="str">
            <v>5 - Completamento</v>
          </cell>
        </row>
        <row r="52">
          <cell r="A52" t="str">
            <v>6 - Acquisto di immobilizzazioni immateriali (specificare)</v>
          </cell>
        </row>
        <row r="53">
          <cell r="A53" t="str">
            <v>7 - Acquisto di terreni</v>
          </cell>
        </row>
        <row r="54">
          <cell r="A54" t="str">
            <v>8 - Acquisto di fabbricati</v>
          </cell>
        </row>
        <row r="55">
          <cell r="A55" t="str">
            <v>9 - Acquisto di impianti e macchinari</v>
          </cell>
        </row>
        <row r="56">
          <cell r="A56" t="str">
            <v>10 - Acquisto di atrezzature sanitarie - scientifiche</v>
          </cell>
        </row>
        <row r="57">
          <cell r="A57" t="str">
            <v>11 - Acquisto di mobili e arredi</v>
          </cell>
        </row>
        <row r="58">
          <cell r="A58" t="str">
            <v>12 - Acquisto di automezzi e altri mezzi di trasporto</v>
          </cell>
        </row>
        <row r="59">
          <cell r="A59" t="str">
            <v>13 - Altro (specificare)</v>
          </cell>
        </row>
        <row r="61">
          <cell r="A61" t="str">
            <v>Nota 2</v>
          </cell>
        </row>
        <row r="62">
          <cell r="A62" t="str">
            <v>Costi di gestione a conclusione dei lavori: la proiezione aziendale dei costi comprende tutte le voci di spesa ad esclusione degli ammortamenti, oneri finanziari e spese generali.</v>
          </cell>
        </row>
        <row r="64">
          <cell r="A64" t="str">
            <v>Nota 3</v>
          </cell>
        </row>
        <row r="65">
          <cell r="A65" t="str">
            <v>Costi di esercizio a conclusione dei lavori: la proiezione aziendale dei costi comprende i costi di gestione (di cui alla nota 2) incrementati degli oneri finanziari e delle spese generali di amministrazione. A tal proposito si specifica che, tenuto conto delle modalità di finanziamento delle aziende sanitarie e delle disposizioni di cui al D.Lgs. 118/2011 in merito ai cespiti finanziati con contributi in c/esercizio, nel computo della voce non bisogna considerare gli ammortamenti.</v>
          </cell>
        </row>
      </sheetData>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A"/>
      <sheetName val="RMA"/>
      <sheetName val="RMB"/>
      <sheetName val="RMC"/>
      <sheetName val="RMD"/>
      <sheetName val="RME"/>
      <sheetName val="RME_Elettromedicali"/>
      <sheetName val="RMF"/>
      <sheetName val="RMG"/>
      <sheetName val="RMH"/>
      <sheetName val="RI"/>
      <sheetName val="LT"/>
      <sheetName val="FR"/>
      <sheetName val="SC"/>
      <sheetName val="SG"/>
      <sheetName val="SF"/>
      <sheetName val="PUI"/>
      <sheetName val="IFO"/>
      <sheetName val="INMI"/>
      <sheetName val="SA"/>
      <sheetName val="PTV"/>
      <sheetName val="A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8"/>
  <sheetViews>
    <sheetView showGridLines="0" zoomScaleNormal="100" workbookViewId="0">
      <selection activeCell="A11" sqref="A11"/>
    </sheetView>
  </sheetViews>
  <sheetFormatPr defaultRowHeight="15" x14ac:dyDescent="0.25"/>
  <cols>
    <col min="1" max="2" width="20.7109375" customWidth="1"/>
    <col min="3" max="3" width="20.7109375" style="18" customWidth="1"/>
    <col min="4" max="10" width="20.7109375" customWidth="1"/>
  </cols>
  <sheetData>
    <row r="1" spans="1:10" ht="17.25" customHeight="1" x14ac:dyDescent="0.25">
      <c r="A1" s="1" t="s">
        <v>0</v>
      </c>
      <c r="B1" s="2"/>
      <c r="C1" s="2"/>
      <c r="D1" s="2"/>
      <c r="E1" s="2"/>
      <c r="F1" s="3"/>
      <c r="G1" s="2"/>
      <c r="H1" s="4"/>
      <c r="I1" s="4"/>
      <c r="J1" s="4"/>
    </row>
    <row r="2" spans="1:10" ht="15.75" x14ac:dyDescent="0.25">
      <c r="A2" s="5" t="s">
        <v>1</v>
      </c>
      <c r="B2" s="2"/>
      <c r="C2" s="2"/>
      <c r="D2" s="2"/>
      <c r="E2" s="2"/>
      <c r="F2" s="3"/>
      <c r="G2" s="2"/>
      <c r="H2" s="4"/>
      <c r="I2" s="4"/>
      <c r="J2" s="4"/>
    </row>
    <row r="3" spans="1:10" ht="15.75" x14ac:dyDescent="0.25">
      <c r="A3" s="2" t="s">
        <v>2</v>
      </c>
      <c r="B3" s="2"/>
      <c r="C3" s="2"/>
      <c r="D3" s="2"/>
      <c r="E3" s="2"/>
      <c r="F3" s="3"/>
      <c r="G3" s="2"/>
      <c r="H3" s="4"/>
      <c r="I3" s="4"/>
      <c r="J3" s="4"/>
    </row>
    <row r="4" spans="1:10" ht="15.75" x14ac:dyDescent="0.25">
      <c r="A4" s="2" t="s">
        <v>3</v>
      </c>
      <c r="B4" s="2"/>
      <c r="C4" s="2"/>
      <c r="D4" s="2"/>
      <c r="E4" s="2"/>
      <c r="F4" s="3"/>
      <c r="G4" s="2"/>
      <c r="H4" s="4"/>
      <c r="I4" s="4"/>
      <c r="J4" s="4"/>
    </row>
    <row r="5" spans="1:10" ht="15.75" x14ac:dyDescent="0.25">
      <c r="A5" s="2" t="s">
        <v>4</v>
      </c>
      <c r="B5" s="2"/>
      <c r="C5" s="2"/>
      <c r="D5" s="2"/>
      <c r="E5" s="2"/>
      <c r="F5" s="3"/>
      <c r="G5" s="2"/>
      <c r="H5" s="4"/>
      <c r="I5" s="4"/>
      <c r="J5" s="4"/>
    </row>
    <row r="6" spans="1:10" ht="15.75" x14ac:dyDescent="0.25">
      <c r="A6" s="2" t="s">
        <v>5</v>
      </c>
      <c r="B6" s="2"/>
      <c r="C6" s="2"/>
      <c r="D6" s="2"/>
      <c r="E6" s="2"/>
      <c r="F6" s="3"/>
      <c r="G6" s="2"/>
      <c r="H6" s="4"/>
      <c r="I6" s="4"/>
      <c r="J6" s="4"/>
    </row>
    <row r="7" spans="1:10" ht="15.75" x14ac:dyDescent="0.25">
      <c r="A7" s="2" t="s">
        <v>6</v>
      </c>
      <c r="B7" s="2"/>
      <c r="C7" s="2"/>
      <c r="D7" s="2"/>
      <c r="E7" s="2"/>
      <c r="F7" s="3"/>
      <c r="G7" s="2"/>
      <c r="H7" s="4"/>
      <c r="I7" s="4"/>
      <c r="J7" s="4"/>
    </row>
    <row r="8" spans="1:10" ht="15.75" x14ac:dyDescent="0.25">
      <c r="A8" s="2" t="s">
        <v>7</v>
      </c>
      <c r="B8" s="2"/>
      <c r="C8" s="2"/>
      <c r="D8" s="2"/>
      <c r="E8" s="2"/>
      <c r="F8" s="3"/>
      <c r="G8" s="2"/>
      <c r="H8" s="4"/>
      <c r="I8" s="4"/>
      <c r="J8" s="4"/>
    </row>
    <row r="9" spans="1:10" ht="15.75" x14ac:dyDescent="0.25">
      <c r="A9" s="2" t="s">
        <v>8</v>
      </c>
      <c r="B9" s="2"/>
      <c r="C9" s="2"/>
      <c r="D9" s="2"/>
      <c r="E9" s="2"/>
      <c r="F9" s="3"/>
      <c r="G9" s="2"/>
      <c r="H9" s="4"/>
      <c r="I9" s="4"/>
      <c r="J9" s="4"/>
    </row>
    <row r="10" spans="1:10" ht="15.75" x14ac:dyDescent="0.25">
      <c r="A10" s="2" t="s">
        <v>9</v>
      </c>
      <c r="B10" s="2"/>
      <c r="C10" s="2"/>
      <c r="D10" s="2"/>
      <c r="E10" s="2"/>
      <c r="F10" s="3"/>
      <c r="G10" s="2"/>
      <c r="H10" s="4"/>
      <c r="I10" s="4"/>
      <c r="J10" s="4"/>
    </row>
    <row r="11" spans="1:10" ht="15.75" x14ac:dyDescent="0.25">
      <c r="A11" s="2" t="s">
        <v>10</v>
      </c>
      <c r="B11" s="2"/>
      <c r="C11" s="2"/>
      <c r="D11" s="2"/>
      <c r="E11" s="2"/>
      <c r="F11" s="3"/>
      <c r="G11" s="2"/>
      <c r="H11" s="4"/>
      <c r="I11" s="4"/>
      <c r="J11" s="4"/>
    </row>
    <row r="12" spans="1:10" ht="15.75" x14ac:dyDescent="0.25">
      <c r="A12" s="2" t="s">
        <v>11</v>
      </c>
      <c r="B12" s="2"/>
      <c r="C12" s="2"/>
      <c r="D12" s="2"/>
      <c r="E12" s="2"/>
      <c r="F12" s="3"/>
      <c r="G12" s="2"/>
      <c r="H12" s="4"/>
      <c r="I12" s="4"/>
      <c r="J12" s="4"/>
    </row>
    <row r="13" spans="1:10" ht="15.75" x14ac:dyDescent="0.25">
      <c r="A13" s="2" t="s">
        <v>12</v>
      </c>
      <c r="B13" s="2"/>
      <c r="C13" s="2"/>
      <c r="D13" s="2"/>
      <c r="E13" s="2"/>
      <c r="F13" s="3"/>
      <c r="G13" s="2"/>
      <c r="H13" s="4"/>
      <c r="I13" s="4"/>
      <c r="J13" s="4"/>
    </row>
    <row r="14" spans="1:10" ht="15.75" x14ac:dyDescent="0.25">
      <c r="A14" s="2" t="s">
        <v>13</v>
      </c>
      <c r="B14" s="2"/>
      <c r="C14" s="2"/>
      <c r="D14" s="2"/>
      <c r="E14" s="2"/>
      <c r="F14" s="3"/>
      <c r="G14" s="2"/>
      <c r="H14" s="4"/>
      <c r="I14" s="4"/>
      <c r="J14" s="4"/>
    </row>
    <row r="15" spans="1:10" ht="15.75" x14ac:dyDescent="0.25">
      <c r="A15" s="2" t="s">
        <v>14</v>
      </c>
      <c r="B15" s="2"/>
      <c r="C15" s="6"/>
      <c r="D15" s="6"/>
      <c r="E15" s="6"/>
      <c r="F15" s="7"/>
      <c r="G15" s="6"/>
      <c r="H15" s="8"/>
      <c r="I15" s="8"/>
      <c r="J15" s="8"/>
    </row>
    <row r="16" spans="1:10" ht="9" customHeight="1" x14ac:dyDescent="0.25">
      <c r="A16" s="2"/>
      <c r="B16" s="2"/>
      <c r="C16" s="6"/>
      <c r="D16" s="6"/>
      <c r="E16" s="6"/>
      <c r="F16" s="7"/>
      <c r="G16" s="6"/>
      <c r="H16" s="8"/>
      <c r="I16" s="8"/>
      <c r="J16" s="8"/>
    </row>
    <row r="17" spans="1:12" ht="15.75" x14ac:dyDescent="0.25">
      <c r="A17" s="9" t="s">
        <v>15</v>
      </c>
      <c r="B17" s="10"/>
      <c r="C17" s="11"/>
      <c r="D17" s="11"/>
      <c r="E17" s="11"/>
      <c r="F17" s="12"/>
      <c r="G17" s="11"/>
      <c r="H17" s="13"/>
      <c r="I17" s="13"/>
      <c r="J17" s="13"/>
    </row>
    <row r="18" spans="1:12" ht="15.75" x14ac:dyDescent="0.25">
      <c r="A18" s="10" t="s">
        <v>16</v>
      </c>
      <c r="B18" s="11"/>
      <c r="C18" s="11"/>
      <c r="D18" s="11"/>
      <c r="E18" s="11"/>
      <c r="F18" s="12"/>
      <c r="G18" s="11"/>
      <c r="H18" s="13"/>
      <c r="I18" s="13"/>
      <c r="J18" s="13"/>
    </row>
    <row r="19" spans="1:12" ht="6.75" customHeight="1" x14ac:dyDescent="0.25">
      <c r="A19" s="10"/>
      <c r="B19" s="11"/>
      <c r="C19" s="11"/>
      <c r="D19" s="11"/>
      <c r="E19" s="11"/>
      <c r="F19" s="12"/>
      <c r="G19" s="11"/>
      <c r="H19" s="13"/>
      <c r="I19" s="13"/>
      <c r="J19" s="13"/>
    </row>
    <row r="20" spans="1:12" ht="15.75" x14ac:dyDescent="0.25">
      <c r="A20" s="9" t="s">
        <v>17</v>
      </c>
      <c r="B20" s="14"/>
      <c r="C20" s="14"/>
      <c r="D20" s="14"/>
      <c r="E20" s="14"/>
      <c r="F20" s="14"/>
      <c r="G20" s="14"/>
      <c r="H20" s="14"/>
      <c r="I20" s="14"/>
      <c r="J20" s="14"/>
      <c r="K20" s="14"/>
      <c r="L20" s="14"/>
    </row>
    <row r="21" spans="1:12" ht="30" customHeight="1" x14ac:dyDescent="0.25">
      <c r="A21" s="97" t="s">
        <v>18</v>
      </c>
      <c r="B21" s="97"/>
      <c r="C21" s="97"/>
      <c r="D21" s="97"/>
      <c r="E21" s="97"/>
      <c r="F21" s="97"/>
      <c r="G21" s="97"/>
      <c r="H21" s="97"/>
      <c r="I21" s="97"/>
      <c r="J21" s="97"/>
      <c r="K21" s="10"/>
      <c r="L21" s="10"/>
    </row>
    <row r="22" spans="1:12" ht="30" customHeight="1" x14ac:dyDescent="0.25">
      <c r="A22" s="97"/>
      <c r="B22" s="97"/>
      <c r="C22" s="97"/>
      <c r="D22" s="97"/>
      <c r="E22" s="97"/>
      <c r="F22" s="97"/>
      <c r="G22" s="97"/>
      <c r="H22" s="97"/>
      <c r="I22" s="97"/>
      <c r="J22" s="97"/>
      <c r="K22" s="15"/>
      <c r="L22" s="15"/>
    </row>
    <row r="23" spans="1:12" ht="6" customHeight="1" x14ac:dyDescent="0.25">
      <c r="A23" s="15"/>
      <c r="B23" s="15"/>
      <c r="C23" s="15"/>
      <c r="D23" s="15"/>
      <c r="E23" s="15"/>
      <c r="F23" s="15"/>
      <c r="G23" s="15"/>
      <c r="H23" s="15"/>
      <c r="I23" s="15"/>
      <c r="J23" s="15"/>
      <c r="K23" s="15"/>
      <c r="L23" s="15"/>
    </row>
    <row r="24" spans="1:12" ht="15.75" x14ac:dyDescent="0.25">
      <c r="A24" s="16" t="s">
        <v>19</v>
      </c>
      <c r="B24" s="17"/>
      <c r="C24" s="11"/>
      <c r="D24" s="11"/>
      <c r="E24" s="11"/>
      <c r="F24" s="12"/>
      <c r="G24" s="11"/>
      <c r="H24" s="13"/>
      <c r="I24" s="13"/>
      <c r="J24" s="13"/>
    </row>
    <row r="25" spans="1:12" ht="18.75" customHeight="1" x14ac:dyDescent="0.25">
      <c r="A25" s="97" t="s">
        <v>20</v>
      </c>
      <c r="B25" s="97"/>
      <c r="C25" s="97"/>
      <c r="D25" s="97"/>
      <c r="E25" s="97"/>
      <c r="F25" s="97"/>
      <c r="G25" s="97"/>
      <c r="H25" s="97"/>
      <c r="I25" s="97"/>
      <c r="J25" s="97"/>
    </row>
    <row r="26" spans="1:12" ht="33.75" customHeight="1" x14ac:dyDescent="0.25">
      <c r="A26" s="97" t="s">
        <v>21</v>
      </c>
      <c r="B26" s="97"/>
      <c r="C26" s="97"/>
      <c r="D26" s="97"/>
      <c r="E26" s="97"/>
      <c r="F26" s="97"/>
      <c r="G26" s="97"/>
      <c r="H26" s="97"/>
      <c r="I26" s="97"/>
      <c r="J26" s="97"/>
    </row>
    <row r="27" spans="1:12" ht="31.5" customHeight="1" x14ac:dyDescent="0.25">
      <c r="A27" s="97" t="s">
        <v>22</v>
      </c>
      <c r="B27" s="97"/>
      <c r="C27" s="97"/>
      <c r="D27" s="97"/>
      <c r="E27" s="97"/>
      <c r="F27" s="97"/>
      <c r="G27" s="97"/>
      <c r="H27" s="97"/>
      <c r="I27" s="97"/>
      <c r="J27" s="97"/>
    </row>
    <row r="28" spans="1:12" ht="22.5" customHeight="1" x14ac:dyDescent="0.25">
      <c r="A28" s="97" t="s">
        <v>23</v>
      </c>
      <c r="B28" s="97"/>
      <c r="C28" s="97"/>
      <c r="D28" s="97"/>
      <c r="E28" s="97"/>
      <c r="F28" s="97"/>
      <c r="G28" s="97"/>
      <c r="H28" s="97"/>
      <c r="I28" s="97"/>
      <c r="J28" s="97"/>
    </row>
  </sheetData>
  <mergeCells count="5">
    <mergeCell ref="A21:J22"/>
    <mergeCell ref="A25:J25"/>
    <mergeCell ref="A26:J26"/>
    <mergeCell ref="A27:J27"/>
    <mergeCell ref="A28:J28"/>
  </mergeCells>
  <pageMargins left="0.70866141732283472" right="0.70866141732283472" top="0.74803149606299213" bottom="0.7480314960629921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1"/>
  <sheetViews>
    <sheetView showGridLines="0" tabSelected="1" zoomScale="70" zoomScaleNormal="70" zoomScaleSheetLayoutView="10" workbookViewId="0">
      <pane ySplit="1" topLeftCell="A66" activePane="bottomLeft" state="frozen"/>
      <selection pane="bottomLeft" activeCell="D23" sqref="D23"/>
    </sheetView>
  </sheetViews>
  <sheetFormatPr defaultColWidth="9.140625" defaultRowHeight="15.75" outlineLevelCol="1" x14ac:dyDescent="0.25"/>
  <cols>
    <col min="1" max="1" width="25.28515625" style="33" customWidth="1" outlineLevel="1"/>
    <col min="2" max="2" width="14.7109375" style="30" customWidth="1" outlineLevel="1"/>
    <col min="3" max="3" width="12.5703125" style="30" customWidth="1" outlineLevel="1"/>
    <col min="4" max="4" width="11.7109375" style="30" customWidth="1" outlineLevel="1"/>
    <col min="5" max="5" width="17.140625" style="30" customWidth="1" outlineLevel="1"/>
    <col min="6" max="6" width="11.85546875" style="30" customWidth="1" outlineLevel="1"/>
    <col min="7" max="7" width="13.140625" style="30" customWidth="1"/>
    <col min="8" max="8" width="38.42578125" style="30" customWidth="1"/>
    <col min="9" max="9" width="62.85546875" style="30" customWidth="1"/>
    <col min="10" max="10" width="11.28515625" style="30" customWidth="1"/>
    <col min="11" max="11" width="25.5703125" style="30" bestFit="1" customWidth="1"/>
    <col min="12" max="12" width="13.85546875" style="30" customWidth="1"/>
    <col min="13" max="14" width="11.28515625" style="30" customWidth="1"/>
    <col min="15" max="15" width="17.85546875" style="30" customWidth="1"/>
    <col min="16" max="16" width="57.28515625" style="30" customWidth="1"/>
    <col min="17" max="17" width="24.7109375" style="30" customWidth="1"/>
    <col min="18" max="18" width="22.28515625" style="30" customWidth="1"/>
    <col min="19" max="19" width="17.140625" style="30" bestFit="1" customWidth="1"/>
    <col min="20" max="22" width="23.140625" style="30" customWidth="1"/>
    <col min="23" max="26" width="17.5703125" style="33" customWidth="1"/>
    <col min="27" max="27" width="15.28515625" style="30" customWidth="1"/>
    <col min="28" max="28" width="13.42578125" style="30" customWidth="1"/>
    <col min="29" max="31" width="13.140625" style="30" customWidth="1"/>
    <col min="32" max="32" width="14.5703125" style="30" customWidth="1"/>
    <col min="33" max="34" width="17.85546875" style="30" customWidth="1"/>
    <col min="35" max="16384" width="9.140625" style="30"/>
  </cols>
  <sheetData>
    <row r="1" spans="1:34" s="19" customFormat="1" ht="36.75" customHeight="1" x14ac:dyDescent="0.25">
      <c r="A1" s="107" t="s">
        <v>65</v>
      </c>
      <c r="B1" s="107"/>
      <c r="C1" s="107"/>
      <c r="D1" s="107"/>
      <c r="E1" s="107"/>
      <c r="F1" s="108"/>
      <c r="G1" s="21" t="s">
        <v>66</v>
      </c>
      <c r="W1" s="20"/>
      <c r="X1" s="20"/>
      <c r="Y1" s="20"/>
      <c r="Z1" s="20"/>
    </row>
    <row r="2" spans="1:34" s="19" customFormat="1" ht="21.75" customHeight="1" x14ac:dyDescent="0.25">
      <c r="A2" s="47"/>
      <c r="K2" s="42"/>
      <c r="Q2" s="27"/>
      <c r="R2" s="27"/>
      <c r="S2" s="22">
        <f>SUBTOTAL(9,S20:S26)</f>
        <v>0</v>
      </c>
      <c r="T2" s="22">
        <f>SUBTOTAL(9,T20:T26)</f>
        <v>0</v>
      </c>
      <c r="U2" s="22"/>
      <c r="V2" s="22"/>
      <c r="W2" s="20"/>
      <c r="X2" s="20"/>
      <c r="Y2" s="20"/>
      <c r="Z2" s="20"/>
    </row>
    <row r="3" spans="1:34" s="20" customFormat="1" ht="78.75" customHeight="1" x14ac:dyDescent="0.25">
      <c r="A3" s="100" t="s">
        <v>24</v>
      </c>
      <c r="B3" s="105"/>
      <c r="C3" s="105"/>
      <c r="D3" s="105"/>
      <c r="E3" s="105"/>
      <c r="F3" s="106"/>
      <c r="G3" s="98" t="s">
        <v>25</v>
      </c>
      <c r="H3" s="98"/>
      <c r="I3" s="98"/>
      <c r="J3" s="99" t="s">
        <v>26</v>
      </c>
      <c r="K3" s="99"/>
      <c r="L3" s="99"/>
      <c r="M3" s="99"/>
      <c r="N3" s="99"/>
      <c r="O3" s="99" t="s">
        <v>60</v>
      </c>
      <c r="P3" s="99"/>
      <c r="Q3" s="100" t="s">
        <v>62</v>
      </c>
      <c r="R3" s="101"/>
      <c r="S3" s="101"/>
      <c r="T3" s="101"/>
      <c r="U3" s="101"/>
      <c r="V3" s="101"/>
      <c r="W3" s="102"/>
      <c r="X3" s="98" t="s">
        <v>63</v>
      </c>
      <c r="Y3" s="98"/>
      <c r="Z3" s="98"/>
      <c r="AA3" s="98" t="s">
        <v>64</v>
      </c>
      <c r="AB3" s="98"/>
      <c r="AC3" s="98"/>
      <c r="AD3" s="98"/>
      <c r="AE3" s="98"/>
      <c r="AF3" s="99" t="s">
        <v>27</v>
      </c>
      <c r="AG3" s="99"/>
      <c r="AH3" s="99"/>
    </row>
    <row r="4" spans="1:34" s="20" customFormat="1" ht="30" customHeight="1" x14ac:dyDescent="0.25">
      <c r="A4" s="46"/>
      <c r="B4" s="23"/>
      <c r="C4" s="23"/>
      <c r="D4" s="23"/>
      <c r="E4" s="23"/>
      <c r="F4" s="23"/>
      <c r="G4" s="23"/>
      <c r="H4" s="23"/>
      <c r="I4" s="23"/>
      <c r="J4" s="24"/>
      <c r="K4" s="24"/>
      <c r="L4" s="24"/>
      <c r="M4" s="24"/>
      <c r="N4" s="24"/>
      <c r="P4" s="39"/>
      <c r="Q4" s="98" t="s">
        <v>28</v>
      </c>
      <c r="R4" s="98"/>
      <c r="S4" s="98"/>
      <c r="T4" s="98"/>
      <c r="U4" s="98" t="s">
        <v>29</v>
      </c>
      <c r="V4" s="98"/>
      <c r="W4" s="23"/>
      <c r="X4" s="103">
        <v>2021</v>
      </c>
      <c r="Y4" s="103">
        <v>2022</v>
      </c>
      <c r="Z4" s="103">
        <v>2023</v>
      </c>
      <c r="AA4" s="23"/>
      <c r="AB4" s="23"/>
      <c r="AC4" s="34"/>
      <c r="AD4" s="34"/>
      <c r="AE4" s="34"/>
      <c r="AF4" s="35"/>
      <c r="AG4" s="35"/>
      <c r="AH4" s="24"/>
    </row>
    <row r="5" spans="1:34" s="20" customFormat="1" ht="78" customHeight="1" x14ac:dyDescent="0.25">
      <c r="A5" s="46" t="s">
        <v>32</v>
      </c>
      <c r="B5" s="23" t="s">
        <v>33</v>
      </c>
      <c r="C5" s="23" t="s">
        <v>34</v>
      </c>
      <c r="D5" s="23" t="s">
        <v>35</v>
      </c>
      <c r="E5" s="23" t="s">
        <v>36</v>
      </c>
      <c r="F5" s="23" t="s">
        <v>37</v>
      </c>
      <c r="G5" s="23" t="s">
        <v>38</v>
      </c>
      <c r="H5" s="23" t="s">
        <v>39</v>
      </c>
      <c r="I5" s="23" t="s">
        <v>40</v>
      </c>
      <c r="J5" s="23" t="s">
        <v>41</v>
      </c>
      <c r="K5" s="40" t="s">
        <v>59</v>
      </c>
      <c r="L5" s="23" t="s">
        <v>42</v>
      </c>
      <c r="M5" s="23" t="s">
        <v>43</v>
      </c>
      <c r="N5" s="23" t="s">
        <v>44</v>
      </c>
      <c r="O5" s="36" t="s">
        <v>31</v>
      </c>
      <c r="P5" s="38" t="s">
        <v>61</v>
      </c>
      <c r="Q5" s="23" t="s">
        <v>45</v>
      </c>
      <c r="R5" s="23" t="s">
        <v>46</v>
      </c>
      <c r="S5" s="23" t="s">
        <v>47</v>
      </c>
      <c r="T5" s="23" t="s">
        <v>48</v>
      </c>
      <c r="U5" s="23" t="s">
        <v>49</v>
      </c>
      <c r="V5" s="23" t="s">
        <v>50</v>
      </c>
      <c r="W5" s="23" t="s">
        <v>30</v>
      </c>
      <c r="X5" s="104"/>
      <c r="Y5" s="104"/>
      <c r="Z5" s="104"/>
      <c r="AA5" s="23" t="s">
        <v>51</v>
      </c>
      <c r="AB5" s="23" t="s">
        <v>52</v>
      </c>
      <c r="AC5" s="34" t="s">
        <v>53</v>
      </c>
      <c r="AD5" s="34" t="s">
        <v>54</v>
      </c>
      <c r="AE5" s="34" t="s">
        <v>55</v>
      </c>
      <c r="AF5" s="34" t="s">
        <v>56</v>
      </c>
      <c r="AG5" s="34" t="s">
        <v>57</v>
      </c>
      <c r="AH5" s="23" t="s">
        <v>58</v>
      </c>
    </row>
    <row r="6" spans="1:34" s="56" customFormat="1" ht="113.25" customHeight="1" x14ac:dyDescent="0.25">
      <c r="A6" s="53" t="s">
        <v>93</v>
      </c>
      <c r="B6" s="25" t="s">
        <v>68</v>
      </c>
      <c r="C6" s="25" t="s">
        <v>69</v>
      </c>
      <c r="D6" s="53" t="s">
        <v>94</v>
      </c>
      <c r="E6" s="61" t="s">
        <v>3</v>
      </c>
      <c r="F6" s="25"/>
      <c r="G6" s="43" t="s">
        <v>67</v>
      </c>
      <c r="H6" s="26" t="s">
        <v>70</v>
      </c>
      <c r="I6" s="26" t="s">
        <v>222</v>
      </c>
      <c r="J6" s="41"/>
      <c r="K6" s="54">
        <v>541700</v>
      </c>
      <c r="L6" s="51" t="s">
        <v>223</v>
      </c>
      <c r="M6" s="52" t="s">
        <v>223</v>
      </c>
      <c r="N6" s="31"/>
      <c r="O6" s="61" t="s">
        <v>98</v>
      </c>
      <c r="P6" s="53" t="s">
        <v>219</v>
      </c>
      <c r="Q6" s="44">
        <f t="shared" ref="Q6:Q11" si="0">0.95*K6</f>
        <v>514615</v>
      </c>
      <c r="R6" s="44">
        <f t="shared" ref="R6:R11" si="1">0.05*K6</f>
        <v>27085</v>
      </c>
      <c r="S6" s="25"/>
      <c r="T6" s="28"/>
      <c r="U6" s="25"/>
      <c r="V6" s="32"/>
      <c r="W6" s="57"/>
      <c r="X6" s="44">
        <f>0.5*K6</f>
        <v>270850</v>
      </c>
      <c r="Y6" s="44">
        <f>0.5*K6</f>
        <v>270850</v>
      </c>
      <c r="Z6" s="44"/>
      <c r="AA6" s="58" t="s">
        <v>75</v>
      </c>
      <c r="AB6" s="59">
        <v>44287</v>
      </c>
      <c r="AC6" s="60">
        <v>44440</v>
      </c>
      <c r="AD6" s="60">
        <v>44593</v>
      </c>
      <c r="AE6" s="60">
        <v>44621</v>
      </c>
      <c r="AF6" s="60">
        <v>44593</v>
      </c>
      <c r="AG6" s="44">
        <f>0.04*400000</f>
        <v>16000</v>
      </c>
      <c r="AH6" s="25"/>
    </row>
    <row r="7" spans="1:34" s="56" customFormat="1" ht="113.25" customHeight="1" x14ac:dyDescent="0.25">
      <c r="A7" s="53" t="s">
        <v>93</v>
      </c>
      <c r="B7" s="25" t="s">
        <v>68</v>
      </c>
      <c r="C7" s="25" t="s">
        <v>69</v>
      </c>
      <c r="D7" s="53" t="s">
        <v>94</v>
      </c>
      <c r="E7" s="61" t="s">
        <v>6</v>
      </c>
      <c r="F7" s="25"/>
      <c r="G7" s="43" t="s">
        <v>67</v>
      </c>
      <c r="H7" s="26" t="s">
        <v>70</v>
      </c>
      <c r="I7" s="26" t="s">
        <v>71</v>
      </c>
      <c r="J7" s="41"/>
      <c r="K7" s="54">
        <v>1775080</v>
      </c>
      <c r="L7" s="51">
        <v>710</v>
      </c>
      <c r="M7" s="52">
        <v>1919</v>
      </c>
      <c r="N7" s="31"/>
      <c r="O7" s="61" t="s">
        <v>98</v>
      </c>
      <c r="P7" s="53" t="s">
        <v>219</v>
      </c>
      <c r="Q7" s="44">
        <f t="shared" si="0"/>
        <v>1686326</v>
      </c>
      <c r="R7" s="44">
        <f t="shared" si="1"/>
        <v>88754</v>
      </c>
      <c r="S7" s="25"/>
      <c r="T7" s="28"/>
      <c r="U7" s="25"/>
      <c r="V7" s="32"/>
      <c r="W7" s="57"/>
      <c r="X7" s="44">
        <f>0.3*K7</f>
        <v>532524</v>
      </c>
      <c r="Y7" s="44">
        <f>0.7*K7</f>
        <v>1242556</v>
      </c>
      <c r="Z7" s="44"/>
      <c r="AA7" s="58" t="s">
        <v>75</v>
      </c>
      <c r="AB7" s="59">
        <v>44317</v>
      </c>
      <c r="AC7" s="60">
        <v>44470</v>
      </c>
      <c r="AD7" s="60">
        <v>44743</v>
      </c>
      <c r="AE7" s="60">
        <v>44805</v>
      </c>
      <c r="AF7" s="59">
        <v>44743</v>
      </c>
      <c r="AG7" s="44">
        <f>0.08*1300000</f>
        <v>104000</v>
      </c>
      <c r="AH7" s="25"/>
    </row>
    <row r="8" spans="1:34" s="56" customFormat="1" ht="113.25" customHeight="1" x14ac:dyDescent="0.25">
      <c r="A8" s="53" t="s">
        <v>93</v>
      </c>
      <c r="B8" s="25" t="s">
        <v>68</v>
      </c>
      <c r="C8" s="25" t="s">
        <v>69</v>
      </c>
      <c r="D8" s="53" t="s">
        <v>94</v>
      </c>
      <c r="E8" s="61" t="s">
        <v>6</v>
      </c>
      <c r="F8" s="25"/>
      <c r="G8" s="43" t="s">
        <v>67</v>
      </c>
      <c r="H8" s="26" t="s">
        <v>70</v>
      </c>
      <c r="I8" s="26" t="s">
        <v>72</v>
      </c>
      <c r="J8" s="41"/>
      <c r="K8" s="54">
        <v>3042800</v>
      </c>
      <c r="L8" s="51">
        <v>586</v>
      </c>
      <c r="M8" s="52">
        <v>2472</v>
      </c>
      <c r="N8" s="31"/>
      <c r="O8" s="61" t="s">
        <v>98</v>
      </c>
      <c r="P8" s="53" t="s">
        <v>219</v>
      </c>
      <c r="Q8" s="44">
        <f t="shared" si="0"/>
        <v>2890660</v>
      </c>
      <c r="R8" s="44">
        <f t="shared" si="1"/>
        <v>152140</v>
      </c>
      <c r="S8" s="25"/>
      <c r="T8" s="28"/>
      <c r="U8" s="25"/>
      <c r="V8" s="32"/>
      <c r="W8" s="57"/>
      <c r="X8" s="44">
        <f>0.1*K8</f>
        <v>304280</v>
      </c>
      <c r="Y8" s="44">
        <f>0.8*K8</f>
        <v>2434240</v>
      </c>
      <c r="Z8" s="44">
        <f>0.1*K8</f>
        <v>304280</v>
      </c>
      <c r="AA8" s="58" t="s">
        <v>75</v>
      </c>
      <c r="AB8" s="59">
        <v>44348</v>
      </c>
      <c r="AC8" s="60">
        <v>44531</v>
      </c>
      <c r="AD8" s="60">
        <v>44896</v>
      </c>
      <c r="AE8" s="60">
        <v>44986</v>
      </c>
      <c r="AF8" s="59">
        <v>44896</v>
      </c>
      <c r="AG8" s="44">
        <f>0.08*2500000</f>
        <v>200000</v>
      </c>
      <c r="AH8" s="25"/>
    </row>
    <row r="9" spans="1:34" s="56" customFormat="1" ht="113.25" customHeight="1" x14ac:dyDescent="0.25">
      <c r="A9" s="53" t="s">
        <v>93</v>
      </c>
      <c r="B9" s="25" t="s">
        <v>68</v>
      </c>
      <c r="C9" s="25" t="s">
        <v>69</v>
      </c>
      <c r="D9" s="53" t="s">
        <v>94</v>
      </c>
      <c r="E9" s="61" t="s">
        <v>3</v>
      </c>
      <c r="F9" s="25"/>
      <c r="G9" s="43" t="s">
        <v>67</v>
      </c>
      <c r="H9" s="26" t="s">
        <v>73</v>
      </c>
      <c r="I9" s="26" t="s">
        <v>74</v>
      </c>
      <c r="J9" s="41"/>
      <c r="K9" s="54">
        <v>634540</v>
      </c>
      <c r="L9" s="51">
        <v>2470</v>
      </c>
      <c r="M9" s="52">
        <f>197.57</f>
        <v>197.57</v>
      </c>
      <c r="N9" s="31"/>
      <c r="O9" s="61" t="s">
        <v>98</v>
      </c>
      <c r="P9" s="53" t="s">
        <v>220</v>
      </c>
      <c r="Q9" s="44">
        <f t="shared" si="0"/>
        <v>602813</v>
      </c>
      <c r="R9" s="44">
        <f t="shared" si="1"/>
        <v>31727</v>
      </c>
      <c r="S9" s="25"/>
      <c r="T9" s="28"/>
      <c r="U9" s="25"/>
      <c r="V9" s="32"/>
      <c r="W9" s="57"/>
      <c r="X9" s="44">
        <f>0.3*K9</f>
        <v>190362</v>
      </c>
      <c r="Y9" s="44">
        <f>0.7*K9</f>
        <v>444178</v>
      </c>
      <c r="Z9" s="44"/>
      <c r="AA9" s="58" t="s">
        <v>75</v>
      </c>
      <c r="AB9" s="59">
        <v>44256</v>
      </c>
      <c r="AC9" s="60">
        <v>44378</v>
      </c>
      <c r="AD9" s="60">
        <v>44501</v>
      </c>
      <c r="AE9" s="60">
        <v>44531</v>
      </c>
      <c r="AF9" s="59">
        <v>44501</v>
      </c>
      <c r="AG9" s="44">
        <f>0.05*400000</f>
        <v>20000</v>
      </c>
      <c r="AH9" s="25"/>
    </row>
    <row r="10" spans="1:34" s="56" customFormat="1" ht="113.25" customHeight="1" x14ac:dyDescent="0.25">
      <c r="A10" s="53" t="s">
        <v>93</v>
      </c>
      <c r="B10" s="25" t="s">
        <v>68</v>
      </c>
      <c r="C10" s="25" t="s">
        <v>69</v>
      </c>
      <c r="D10" s="53" t="s">
        <v>94</v>
      </c>
      <c r="E10" s="61" t="s">
        <v>2</v>
      </c>
      <c r="F10" s="25"/>
      <c r="G10" s="43" t="s">
        <v>67</v>
      </c>
      <c r="H10" s="26" t="s">
        <v>70</v>
      </c>
      <c r="I10" s="26" t="s">
        <v>77</v>
      </c>
      <c r="J10" s="41"/>
      <c r="K10" s="54">
        <v>24980000</v>
      </c>
      <c r="L10" s="51" t="s">
        <v>223</v>
      </c>
      <c r="M10" s="52" t="s">
        <v>223</v>
      </c>
      <c r="N10" s="31"/>
      <c r="O10" s="61" t="s">
        <v>98</v>
      </c>
      <c r="P10" s="53" t="s">
        <v>76</v>
      </c>
      <c r="Q10" s="44">
        <f t="shared" si="0"/>
        <v>23731000</v>
      </c>
      <c r="R10" s="44">
        <f t="shared" si="1"/>
        <v>1249000</v>
      </c>
      <c r="S10" s="25"/>
      <c r="T10" s="28"/>
      <c r="U10" s="25"/>
      <c r="V10" s="32"/>
      <c r="W10" s="57"/>
      <c r="X10" s="44">
        <f>0.1*K10</f>
        <v>2498000</v>
      </c>
      <c r="Y10" s="44">
        <f>0.2*K10</f>
        <v>4996000</v>
      </c>
      <c r="Z10" s="44">
        <f>0.7*K10</f>
        <v>17486000</v>
      </c>
      <c r="AA10" s="62">
        <v>44531</v>
      </c>
      <c r="AB10" s="59">
        <v>44743</v>
      </c>
      <c r="AC10" s="60">
        <v>44805</v>
      </c>
      <c r="AD10" s="60">
        <v>45901</v>
      </c>
      <c r="AE10" s="60">
        <v>45992</v>
      </c>
      <c r="AF10" s="59">
        <v>45901</v>
      </c>
      <c r="AG10" s="44">
        <f>0.15*20000000</f>
        <v>3000000</v>
      </c>
      <c r="AH10" s="25"/>
    </row>
    <row r="11" spans="1:34" s="48" customFormat="1" ht="112.5" customHeight="1" x14ac:dyDescent="0.25">
      <c r="A11" s="53" t="s">
        <v>93</v>
      </c>
      <c r="B11" s="25" t="s">
        <v>68</v>
      </c>
      <c r="C11" s="25" t="s">
        <v>69</v>
      </c>
      <c r="D11" s="53" t="s">
        <v>94</v>
      </c>
      <c r="E11" s="61" t="s">
        <v>2</v>
      </c>
      <c r="F11" s="25"/>
      <c r="G11" s="43" t="s">
        <v>67</v>
      </c>
      <c r="H11" s="26" t="s">
        <v>70</v>
      </c>
      <c r="I11" s="26" t="s">
        <v>78</v>
      </c>
      <c r="J11" s="41"/>
      <c r="K11" s="54">
        <v>24500000</v>
      </c>
      <c r="L11" s="51" t="s">
        <v>223</v>
      </c>
      <c r="M11" s="52" t="s">
        <v>223</v>
      </c>
      <c r="N11" s="31"/>
      <c r="O11" s="61" t="s">
        <v>98</v>
      </c>
      <c r="P11" s="53" t="s">
        <v>224</v>
      </c>
      <c r="Q11" s="44">
        <f t="shared" si="0"/>
        <v>23275000</v>
      </c>
      <c r="R11" s="44">
        <f t="shared" si="1"/>
        <v>1225000</v>
      </c>
      <c r="S11" s="25"/>
      <c r="T11" s="28"/>
      <c r="U11" s="25"/>
      <c r="V11" s="32"/>
      <c r="W11" s="57"/>
      <c r="X11" s="44">
        <f>0.1*K11</f>
        <v>2450000</v>
      </c>
      <c r="Y11" s="44">
        <f>0.2*K11</f>
        <v>4900000</v>
      </c>
      <c r="Z11" s="44">
        <f>0.7*K11</f>
        <v>17150000</v>
      </c>
      <c r="AA11" s="62">
        <v>44531</v>
      </c>
      <c r="AB11" s="59">
        <v>44743</v>
      </c>
      <c r="AC11" s="60">
        <v>44805</v>
      </c>
      <c r="AD11" s="60">
        <v>45901</v>
      </c>
      <c r="AE11" s="60">
        <v>45992</v>
      </c>
      <c r="AF11" s="59">
        <v>45901</v>
      </c>
      <c r="AG11" s="44">
        <f>0.05*20000000</f>
        <v>1000000</v>
      </c>
      <c r="AH11" s="25"/>
    </row>
    <row r="12" spans="1:34" s="56" customFormat="1" ht="112.5" customHeight="1" x14ac:dyDescent="0.25">
      <c r="A12" s="53" t="s">
        <v>93</v>
      </c>
      <c r="B12" s="25" t="s">
        <v>68</v>
      </c>
      <c r="C12" s="25" t="s">
        <v>69</v>
      </c>
      <c r="D12" s="53" t="s">
        <v>94</v>
      </c>
      <c r="E12" s="61" t="s">
        <v>6</v>
      </c>
      <c r="F12" s="25"/>
      <c r="G12" s="43" t="s">
        <v>67</v>
      </c>
      <c r="H12" s="26" t="s">
        <v>70</v>
      </c>
      <c r="I12" s="26" t="s">
        <v>217</v>
      </c>
      <c r="J12" s="41"/>
      <c r="K12" s="54">
        <v>956600</v>
      </c>
      <c r="L12" s="51">
        <v>400</v>
      </c>
      <c r="M12" s="52">
        <v>1815</v>
      </c>
      <c r="N12" s="31"/>
      <c r="O12" s="61" t="s">
        <v>81</v>
      </c>
      <c r="P12" s="53" t="s">
        <v>80</v>
      </c>
      <c r="Q12" s="44">
        <f>0*K12</f>
        <v>0</v>
      </c>
      <c r="R12" s="44">
        <f>1*K12</f>
        <v>956600</v>
      </c>
      <c r="S12" s="25"/>
      <c r="T12" s="28"/>
      <c r="U12" s="25"/>
      <c r="V12" s="32"/>
      <c r="W12" s="57"/>
      <c r="X12" s="44">
        <f>K12</f>
        <v>956600</v>
      </c>
      <c r="Y12" s="44"/>
      <c r="Z12" s="44"/>
      <c r="AA12" s="58" t="s">
        <v>82</v>
      </c>
      <c r="AB12" s="58" t="s">
        <v>83</v>
      </c>
      <c r="AC12" s="60">
        <v>43862</v>
      </c>
      <c r="AD12" s="60">
        <v>44378</v>
      </c>
      <c r="AE12" s="60">
        <v>44440</v>
      </c>
      <c r="AF12" s="59">
        <v>44378</v>
      </c>
      <c r="AG12" s="44">
        <f>0.05*700000</f>
        <v>35000</v>
      </c>
      <c r="AH12" s="25"/>
    </row>
    <row r="13" spans="1:34" s="56" customFormat="1" ht="112.5" customHeight="1" x14ac:dyDescent="0.25">
      <c r="A13" s="53" t="s">
        <v>93</v>
      </c>
      <c r="B13" s="25" t="s">
        <v>68</v>
      </c>
      <c r="C13" s="25" t="s">
        <v>69</v>
      </c>
      <c r="D13" s="53" t="s">
        <v>94</v>
      </c>
      <c r="E13" s="61" t="s">
        <v>2</v>
      </c>
      <c r="F13" s="25"/>
      <c r="G13" s="43" t="s">
        <v>67</v>
      </c>
      <c r="H13" s="26" t="s">
        <v>70</v>
      </c>
      <c r="I13" s="26" t="s">
        <v>84</v>
      </c>
      <c r="J13" s="41"/>
      <c r="K13" s="54">
        <v>10000000</v>
      </c>
      <c r="L13" s="51">
        <v>4440</v>
      </c>
      <c r="M13" s="52">
        <v>1661</v>
      </c>
      <c r="N13" s="31"/>
      <c r="O13" s="61" t="s">
        <v>86</v>
      </c>
      <c r="P13" s="53" t="s">
        <v>85</v>
      </c>
      <c r="Q13" s="44">
        <f>0*K13</f>
        <v>0</v>
      </c>
      <c r="R13" s="44">
        <f>1*K13</f>
        <v>10000000</v>
      </c>
      <c r="S13" s="25"/>
      <c r="T13" s="28"/>
      <c r="U13" s="25"/>
      <c r="V13" s="32"/>
      <c r="W13" s="57"/>
      <c r="X13" s="44">
        <f t="shared" ref="X13:X19" si="2">0.1*K13</f>
        <v>1000000</v>
      </c>
      <c r="Y13" s="44">
        <f t="shared" ref="Y13:Y19" si="3">0.3*K13</f>
        <v>3000000</v>
      </c>
      <c r="Z13" s="44">
        <f t="shared" ref="Z13:Z19" si="4">0.6*K13</f>
        <v>6000000</v>
      </c>
      <c r="AA13" s="62">
        <v>44440</v>
      </c>
      <c r="AB13" s="62">
        <v>44501</v>
      </c>
      <c r="AC13" s="60">
        <v>44713</v>
      </c>
      <c r="AD13" s="60">
        <v>45231</v>
      </c>
      <c r="AE13" s="60">
        <v>45261</v>
      </c>
      <c r="AF13" s="59">
        <v>45231</v>
      </c>
      <c r="AG13" s="44">
        <f>0.05*6000000</f>
        <v>300000</v>
      </c>
      <c r="AH13" s="25"/>
    </row>
    <row r="14" spans="1:34" s="56" customFormat="1" ht="112.5" customHeight="1" x14ac:dyDescent="0.25">
      <c r="A14" s="53" t="s">
        <v>93</v>
      </c>
      <c r="B14" s="25" t="s">
        <v>68</v>
      </c>
      <c r="C14" s="25" t="s">
        <v>69</v>
      </c>
      <c r="D14" s="53" t="s">
        <v>94</v>
      </c>
      <c r="E14" s="61" t="s">
        <v>3</v>
      </c>
      <c r="F14" s="25"/>
      <c r="G14" s="43" t="s">
        <v>67</v>
      </c>
      <c r="H14" s="26" t="s">
        <v>70</v>
      </c>
      <c r="I14" s="26" t="s">
        <v>87</v>
      </c>
      <c r="J14" s="41"/>
      <c r="K14" s="54">
        <v>5523961</v>
      </c>
      <c r="L14" s="51" t="s">
        <v>223</v>
      </c>
      <c r="M14" s="52" t="s">
        <v>223</v>
      </c>
      <c r="N14" s="31"/>
      <c r="O14" s="61" t="s">
        <v>79</v>
      </c>
      <c r="P14" s="53" t="s">
        <v>225</v>
      </c>
      <c r="Q14" s="44">
        <f t="shared" ref="Q14:Q20" si="5">0.95*K14</f>
        <v>5247762.95</v>
      </c>
      <c r="R14" s="44">
        <f t="shared" ref="R14:R20" si="6">0.5*K14</f>
        <v>2761980.5</v>
      </c>
      <c r="S14" s="25"/>
      <c r="T14" s="28"/>
      <c r="U14" s="25"/>
      <c r="V14" s="32"/>
      <c r="W14" s="57"/>
      <c r="X14" s="44">
        <f t="shared" si="2"/>
        <v>552396.1</v>
      </c>
      <c r="Y14" s="44">
        <f t="shared" si="3"/>
        <v>1657188.3</v>
      </c>
      <c r="Z14" s="44">
        <f t="shared" si="4"/>
        <v>3314376.6</v>
      </c>
      <c r="AA14" s="62">
        <v>44501</v>
      </c>
      <c r="AB14" s="62">
        <v>44562</v>
      </c>
      <c r="AC14" s="60">
        <v>44805</v>
      </c>
      <c r="AD14" s="60">
        <v>45261</v>
      </c>
      <c r="AE14" s="60">
        <v>45352</v>
      </c>
      <c r="AF14" s="59">
        <v>45261</v>
      </c>
      <c r="AG14" s="44">
        <f>0.05*4000000</f>
        <v>200000</v>
      </c>
      <c r="AH14" s="25"/>
    </row>
    <row r="15" spans="1:34" s="56" customFormat="1" ht="112.5" customHeight="1" x14ac:dyDescent="0.25">
      <c r="A15" s="53" t="s">
        <v>93</v>
      </c>
      <c r="B15" s="25" t="s">
        <v>68</v>
      </c>
      <c r="C15" s="25" t="s">
        <v>69</v>
      </c>
      <c r="D15" s="53" t="s">
        <v>94</v>
      </c>
      <c r="E15" s="61" t="s">
        <v>3</v>
      </c>
      <c r="F15" s="25"/>
      <c r="G15" s="43" t="s">
        <v>67</v>
      </c>
      <c r="H15" s="26" t="s">
        <v>70</v>
      </c>
      <c r="I15" s="26" t="s">
        <v>88</v>
      </c>
      <c r="J15" s="41"/>
      <c r="K15" s="54">
        <v>6630000</v>
      </c>
      <c r="L15" s="51" t="s">
        <v>223</v>
      </c>
      <c r="M15" s="52" t="s">
        <v>223</v>
      </c>
      <c r="N15" s="31"/>
      <c r="O15" s="61" t="s">
        <v>79</v>
      </c>
      <c r="P15" s="53" t="s">
        <v>225</v>
      </c>
      <c r="Q15" s="44">
        <f t="shared" si="5"/>
        <v>6298500</v>
      </c>
      <c r="R15" s="44">
        <f t="shared" si="6"/>
        <v>3315000</v>
      </c>
      <c r="S15" s="25"/>
      <c r="T15" s="28"/>
      <c r="U15" s="25"/>
      <c r="V15" s="32"/>
      <c r="W15" s="57"/>
      <c r="X15" s="44">
        <f t="shared" si="2"/>
        <v>663000</v>
      </c>
      <c r="Y15" s="44">
        <f t="shared" si="3"/>
        <v>1989000</v>
      </c>
      <c r="Z15" s="44">
        <f t="shared" si="4"/>
        <v>3978000</v>
      </c>
      <c r="AA15" s="62">
        <v>44501</v>
      </c>
      <c r="AB15" s="62">
        <v>44562</v>
      </c>
      <c r="AC15" s="60">
        <v>44805</v>
      </c>
      <c r="AD15" s="60">
        <v>45261</v>
      </c>
      <c r="AE15" s="60">
        <v>45352</v>
      </c>
      <c r="AF15" s="59">
        <v>45261</v>
      </c>
      <c r="AG15" s="44">
        <f>0.05*4000000</f>
        <v>200000</v>
      </c>
      <c r="AH15" s="25"/>
    </row>
    <row r="16" spans="1:34" s="56" customFormat="1" ht="112.5" customHeight="1" x14ac:dyDescent="0.25">
      <c r="A16" s="53" t="s">
        <v>93</v>
      </c>
      <c r="B16" s="25" t="s">
        <v>68</v>
      </c>
      <c r="C16" s="25" t="s">
        <v>69</v>
      </c>
      <c r="D16" s="53" t="s">
        <v>94</v>
      </c>
      <c r="E16" s="61" t="s">
        <v>3</v>
      </c>
      <c r="F16" s="25"/>
      <c r="G16" s="43" t="s">
        <v>67</v>
      </c>
      <c r="H16" s="26" t="s">
        <v>70</v>
      </c>
      <c r="I16" s="26" t="s">
        <v>89</v>
      </c>
      <c r="J16" s="41"/>
      <c r="K16" s="54">
        <v>3900000</v>
      </c>
      <c r="L16" s="51" t="s">
        <v>223</v>
      </c>
      <c r="M16" s="52" t="s">
        <v>223</v>
      </c>
      <c r="N16" s="31"/>
      <c r="O16" s="61" t="s">
        <v>79</v>
      </c>
      <c r="P16" s="53" t="s">
        <v>225</v>
      </c>
      <c r="Q16" s="44">
        <f t="shared" si="5"/>
        <v>3705000</v>
      </c>
      <c r="R16" s="44">
        <f t="shared" si="6"/>
        <v>1950000</v>
      </c>
      <c r="S16" s="25"/>
      <c r="T16" s="28"/>
      <c r="U16" s="25"/>
      <c r="V16" s="32"/>
      <c r="W16" s="57"/>
      <c r="X16" s="44">
        <f t="shared" si="2"/>
        <v>390000</v>
      </c>
      <c r="Y16" s="44">
        <f t="shared" si="3"/>
        <v>1170000</v>
      </c>
      <c r="Z16" s="44">
        <f t="shared" si="4"/>
        <v>2340000</v>
      </c>
      <c r="AA16" s="62">
        <v>44501</v>
      </c>
      <c r="AB16" s="62">
        <v>44562</v>
      </c>
      <c r="AC16" s="60">
        <v>44805</v>
      </c>
      <c r="AD16" s="60">
        <v>45261</v>
      </c>
      <c r="AE16" s="60">
        <v>45352</v>
      </c>
      <c r="AF16" s="59">
        <v>45261</v>
      </c>
      <c r="AG16" s="44">
        <f>0.05*3000000</f>
        <v>150000</v>
      </c>
      <c r="AH16" s="25"/>
    </row>
    <row r="17" spans="1:34" s="56" customFormat="1" ht="112.5" customHeight="1" x14ac:dyDescent="0.25">
      <c r="A17" s="53" t="s">
        <v>93</v>
      </c>
      <c r="B17" s="25" t="s">
        <v>68</v>
      </c>
      <c r="C17" s="25" t="s">
        <v>69</v>
      </c>
      <c r="D17" s="53" t="s">
        <v>94</v>
      </c>
      <c r="E17" s="61" t="s">
        <v>3</v>
      </c>
      <c r="F17" s="25"/>
      <c r="G17" s="43" t="s">
        <v>67</v>
      </c>
      <c r="H17" s="26" t="s">
        <v>70</v>
      </c>
      <c r="I17" s="26" t="s">
        <v>90</v>
      </c>
      <c r="J17" s="41"/>
      <c r="K17" s="54">
        <v>2470000</v>
      </c>
      <c r="L17" s="51">
        <v>5000</v>
      </c>
      <c r="M17" s="52">
        <v>380</v>
      </c>
      <c r="N17" s="31"/>
      <c r="O17" s="61" t="s">
        <v>79</v>
      </c>
      <c r="P17" s="53" t="s">
        <v>225</v>
      </c>
      <c r="Q17" s="44">
        <f t="shared" si="5"/>
        <v>2346500</v>
      </c>
      <c r="R17" s="44">
        <f t="shared" si="6"/>
        <v>1235000</v>
      </c>
      <c r="S17" s="25"/>
      <c r="T17" s="28"/>
      <c r="U17" s="25"/>
      <c r="V17" s="32"/>
      <c r="W17" s="57"/>
      <c r="X17" s="44">
        <f t="shared" si="2"/>
        <v>247000</v>
      </c>
      <c r="Y17" s="44">
        <f t="shared" si="3"/>
        <v>741000</v>
      </c>
      <c r="Z17" s="44">
        <f t="shared" si="4"/>
        <v>1482000</v>
      </c>
      <c r="AA17" s="62">
        <v>44501</v>
      </c>
      <c r="AB17" s="62">
        <v>44562</v>
      </c>
      <c r="AC17" s="60">
        <v>44805</v>
      </c>
      <c r="AD17" s="60">
        <v>45261</v>
      </c>
      <c r="AE17" s="60">
        <v>45352</v>
      </c>
      <c r="AF17" s="59">
        <v>45261</v>
      </c>
      <c r="AG17" s="44">
        <f>0.05*500000</f>
        <v>25000</v>
      </c>
      <c r="AH17" s="25"/>
    </row>
    <row r="18" spans="1:34" s="56" customFormat="1" ht="112.5" customHeight="1" x14ac:dyDescent="0.25">
      <c r="A18" s="53" t="s">
        <v>93</v>
      </c>
      <c r="B18" s="25" t="s">
        <v>68</v>
      </c>
      <c r="C18" s="25" t="s">
        <v>69</v>
      </c>
      <c r="D18" s="53" t="s">
        <v>94</v>
      </c>
      <c r="E18" s="61" t="s">
        <v>3</v>
      </c>
      <c r="F18" s="25"/>
      <c r="G18" s="43" t="s">
        <v>67</v>
      </c>
      <c r="H18" s="26" t="s">
        <v>70</v>
      </c>
      <c r="I18" s="26" t="s">
        <v>226</v>
      </c>
      <c r="J18" s="41"/>
      <c r="K18" s="54">
        <v>780000</v>
      </c>
      <c r="L18" s="51" t="s">
        <v>223</v>
      </c>
      <c r="M18" s="52" t="s">
        <v>223</v>
      </c>
      <c r="N18" s="31"/>
      <c r="O18" s="61" t="s">
        <v>79</v>
      </c>
      <c r="P18" s="53" t="s">
        <v>225</v>
      </c>
      <c r="Q18" s="44">
        <f t="shared" si="5"/>
        <v>741000</v>
      </c>
      <c r="R18" s="44">
        <f t="shared" si="6"/>
        <v>390000</v>
      </c>
      <c r="S18" s="25"/>
      <c r="T18" s="28"/>
      <c r="U18" s="25"/>
      <c r="V18" s="32"/>
      <c r="W18" s="57"/>
      <c r="X18" s="44">
        <f t="shared" si="2"/>
        <v>78000</v>
      </c>
      <c r="Y18" s="44">
        <f t="shared" si="3"/>
        <v>234000</v>
      </c>
      <c r="Z18" s="44">
        <f t="shared" si="4"/>
        <v>468000</v>
      </c>
      <c r="AA18" s="62">
        <v>44501</v>
      </c>
      <c r="AB18" s="62">
        <v>44562</v>
      </c>
      <c r="AC18" s="60">
        <v>44805</v>
      </c>
      <c r="AD18" s="60">
        <v>45261</v>
      </c>
      <c r="AE18" s="60">
        <v>45352</v>
      </c>
      <c r="AF18" s="59">
        <v>45261</v>
      </c>
      <c r="AG18" s="44">
        <f>0.05*2000000</f>
        <v>100000</v>
      </c>
      <c r="AH18" s="25"/>
    </row>
    <row r="19" spans="1:34" s="56" customFormat="1" ht="112.5" customHeight="1" x14ac:dyDescent="0.25">
      <c r="A19" s="53" t="s">
        <v>93</v>
      </c>
      <c r="B19" s="25" t="s">
        <v>68</v>
      </c>
      <c r="C19" s="25" t="s">
        <v>69</v>
      </c>
      <c r="D19" s="53" t="s">
        <v>94</v>
      </c>
      <c r="E19" s="61" t="s">
        <v>3</v>
      </c>
      <c r="F19" s="25"/>
      <c r="G19" s="43" t="s">
        <v>67</v>
      </c>
      <c r="H19" s="26" t="s">
        <v>70</v>
      </c>
      <c r="I19" s="26" t="s">
        <v>91</v>
      </c>
      <c r="J19" s="41"/>
      <c r="K19" s="54">
        <v>2080000</v>
      </c>
      <c r="L19" s="51" t="s">
        <v>223</v>
      </c>
      <c r="M19" s="52" t="s">
        <v>223</v>
      </c>
      <c r="N19" s="31"/>
      <c r="O19" s="61" t="s">
        <v>79</v>
      </c>
      <c r="P19" s="53" t="s">
        <v>225</v>
      </c>
      <c r="Q19" s="44">
        <f t="shared" si="5"/>
        <v>1976000</v>
      </c>
      <c r="R19" s="44">
        <f t="shared" si="6"/>
        <v>1040000</v>
      </c>
      <c r="S19" s="25"/>
      <c r="T19" s="28"/>
      <c r="U19" s="25"/>
      <c r="V19" s="32"/>
      <c r="W19" s="57"/>
      <c r="X19" s="44">
        <f t="shared" si="2"/>
        <v>208000</v>
      </c>
      <c r="Y19" s="44">
        <f t="shared" si="3"/>
        <v>624000</v>
      </c>
      <c r="Z19" s="44">
        <f t="shared" si="4"/>
        <v>1248000</v>
      </c>
      <c r="AA19" s="62">
        <v>44501</v>
      </c>
      <c r="AB19" s="62">
        <v>44562</v>
      </c>
      <c r="AC19" s="60">
        <v>44805</v>
      </c>
      <c r="AD19" s="60">
        <v>45261</v>
      </c>
      <c r="AE19" s="60">
        <v>45352</v>
      </c>
      <c r="AF19" s="59">
        <v>45261</v>
      </c>
      <c r="AG19" s="44">
        <f>0.05*2000000</f>
        <v>100000</v>
      </c>
      <c r="AH19" s="25"/>
    </row>
    <row r="20" spans="1:34" s="56" customFormat="1" ht="112.5" customHeight="1" x14ac:dyDescent="0.25">
      <c r="A20" s="53" t="s">
        <v>93</v>
      </c>
      <c r="B20" s="25" t="s">
        <v>68</v>
      </c>
      <c r="C20" s="25" t="s">
        <v>69</v>
      </c>
      <c r="D20" s="53" t="s">
        <v>94</v>
      </c>
      <c r="E20" s="61" t="s">
        <v>218</v>
      </c>
      <c r="F20" s="25"/>
      <c r="G20" s="43" t="s">
        <v>67</v>
      </c>
      <c r="H20" s="26" t="s">
        <v>70</v>
      </c>
      <c r="I20" s="26" t="s">
        <v>92</v>
      </c>
      <c r="J20" s="41"/>
      <c r="K20" s="54">
        <v>1000000</v>
      </c>
      <c r="L20" s="51" t="s">
        <v>223</v>
      </c>
      <c r="M20" s="52" t="s">
        <v>223</v>
      </c>
      <c r="N20" s="31"/>
      <c r="O20" s="61" t="s">
        <v>79</v>
      </c>
      <c r="P20" s="53" t="s">
        <v>225</v>
      </c>
      <c r="Q20" s="44">
        <f t="shared" si="5"/>
        <v>950000</v>
      </c>
      <c r="R20" s="44">
        <f t="shared" si="6"/>
        <v>500000</v>
      </c>
      <c r="S20" s="25"/>
      <c r="T20" s="28"/>
      <c r="U20" s="25"/>
      <c r="V20" s="32"/>
      <c r="W20" s="57"/>
      <c r="X20" s="44">
        <f>0.2*K20</f>
        <v>200000</v>
      </c>
      <c r="Y20" s="44">
        <f>0.4*K20</f>
        <v>400000</v>
      </c>
      <c r="Z20" s="44">
        <f>0.4*K20</f>
        <v>400000</v>
      </c>
      <c r="AA20" s="62">
        <v>44348</v>
      </c>
      <c r="AB20" s="62">
        <v>44440</v>
      </c>
      <c r="AC20" s="60">
        <v>44531</v>
      </c>
      <c r="AD20" s="60">
        <v>45261</v>
      </c>
      <c r="AE20" s="60">
        <v>45261</v>
      </c>
      <c r="AF20" s="59">
        <v>45261</v>
      </c>
      <c r="AG20" s="44">
        <f>0.02*800000</f>
        <v>16000</v>
      </c>
      <c r="AH20" s="25"/>
    </row>
    <row r="21" spans="1:34" ht="132.75" customHeight="1" x14ac:dyDescent="0.25">
      <c r="A21" s="53" t="s">
        <v>93</v>
      </c>
      <c r="B21" s="25" t="s">
        <v>68</v>
      </c>
      <c r="C21" s="25" t="s">
        <v>69</v>
      </c>
      <c r="D21" s="53" t="s">
        <v>94</v>
      </c>
      <c r="E21" s="61" t="s">
        <v>11</v>
      </c>
      <c r="F21" s="25"/>
      <c r="G21" s="43" t="s">
        <v>67</v>
      </c>
      <c r="H21" s="63" t="s">
        <v>95</v>
      </c>
      <c r="I21" s="26" t="s">
        <v>96</v>
      </c>
      <c r="J21" s="64" t="s">
        <v>97</v>
      </c>
      <c r="K21" s="54">
        <v>1120000</v>
      </c>
      <c r="L21" s="41" t="s">
        <v>97</v>
      </c>
      <c r="M21" s="41" t="s">
        <v>97</v>
      </c>
      <c r="N21" s="31"/>
      <c r="O21" s="61" t="s">
        <v>98</v>
      </c>
      <c r="P21" s="53" t="s">
        <v>219</v>
      </c>
      <c r="Q21" s="54">
        <f>K21*95/100</f>
        <v>1064000</v>
      </c>
      <c r="R21" s="54">
        <f>K21*0.05</f>
        <v>56000</v>
      </c>
      <c r="S21" s="65" t="s">
        <v>99</v>
      </c>
      <c r="T21" s="28">
        <v>0</v>
      </c>
      <c r="U21" s="66" t="s">
        <v>99</v>
      </c>
      <c r="V21" s="67" t="s">
        <v>99</v>
      </c>
      <c r="W21" s="68" t="s">
        <v>99</v>
      </c>
      <c r="X21" s="44">
        <v>1120000</v>
      </c>
      <c r="Y21" s="44"/>
      <c r="Z21" s="69"/>
      <c r="AA21" s="45" t="s">
        <v>100</v>
      </c>
      <c r="AB21" s="25" t="s">
        <v>100</v>
      </c>
      <c r="AC21" s="55">
        <v>44301</v>
      </c>
      <c r="AD21" s="55">
        <v>44308</v>
      </c>
      <c r="AE21" s="55">
        <v>44312</v>
      </c>
      <c r="AF21" s="25" t="s">
        <v>97</v>
      </c>
      <c r="AG21" s="44">
        <v>112000</v>
      </c>
      <c r="AH21" s="70"/>
    </row>
    <row r="22" spans="1:34" ht="127.5" customHeight="1" x14ac:dyDescent="0.25">
      <c r="A22" s="53" t="s">
        <v>93</v>
      </c>
      <c r="B22" s="25" t="s">
        <v>68</v>
      </c>
      <c r="C22" s="25" t="s">
        <v>69</v>
      </c>
      <c r="D22" s="53" t="s">
        <v>94</v>
      </c>
      <c r="E22" s="61" t="s">
        <v>11</v>
      </c>
      <c r="F22" s="25"/>
      <c r="G22" s="43" t="s">
        <v>67</v>
      </c>
      <c r="H22" s="71" t="s">
        <v>101</v>
      </c>
      <c r="I22" s="53" t="s">
        <v>102</v>
      </c>
      <c r="J22" s="64" t="s">
        <v>97</v>
      </c>
      <c r="K22" s="72">
        <v>97600</v>
      </c>
      <c r="L22" s="41" t="s">
        <v>97</v>
      </c>
      <c r="M22" s="41" t="s">
        <v>97</v>
      </c>
      <c r="N22" s="41" t="s">
        <v>97</v>
      </c>
      <c r="O22" s="61" t="s">
        <v>103</v>
      </c>
      <c r="P22" s="53"/>
      <c r="Q22" s="54"/>
      <c r="R22" s="54">
        <v>97600</v>
      </c>
      <c r="S22" s="65" t="s">
        <v>99</v>
      </c>
      <c r="T22" s="28">
        <v>0</v>
      </c>
      <c r="U22" s="66" t="s">
        <v>99</v>
      </c>
      <c r="V22" s="67" t="s">
        <v>99</v>
      </c>
      <c r="W22" s="73" t="s">
        <v>99</v>
      </c>
      <c r="X22" s="44">
        <f>K22</f>
        <v>97600</v>
      </c>
      <c r="Y22" s="44"/>
      <c r="Z22" s="44"/>
      <c r="AA22" s="45" t="s">
        <v>104</v>
      </c>
      <c r="AB22" s="25" t="s">
        <v>97</v>
      </c>
      <c r="AC22" s="25" t="s">
        <v>97</v>
      </c>
      <c r="AD22" s="25" t="s">
        <v>97</v>
      </c>
      <c r="AE22" s="25" t="s">
        <v>97</v>
      </c>
      <c r="AF22" s="25" t="s">
        <v>97</v>
      </c>
      <c r="AG22" s="29">
        <v>9760</v>
      </c>
      <c r="AH22" s="70"/>
    </row>
    <row r="23" spans="1:34" ht="177" customHeight="1" x14ac:dyDescent="0.25">
      <c r="A23" s="53" t="s">
        <v>93</v>
      </c>
      <c r="B23" s="25" t="s">
        <v>68</v>
      </c>
      <c r="C23" s="25" t="s">
        <v>69</v>
      </c>
      <c r="D23" s="53" t="s">
        <v>94</v>
      </c>
      <c r="E23" s="61" t="s">
        <v>11</v>
      </c>
      <c r="F23" s="25"/>
      <c r="G23" s="43" t="s">
        <v>67</v>
      </c>
      <c r="H23" s="26" t="s">
        <v>105</v>
      </c>
      <c r="I23" s="26" t="s">
        <v>106</v>
      </c>
      <c r="J23" s="43" t="s">
        <v>97</v>
      </c>
      <c r="K23" s="74">
        <v>36600</v>
      </c>
      <c r="L23" s="41" t="s">
        <v>97</v>
      </c>
      <c r="M23" s="41" t="s">
        <v>97</v>
      </c>
      <c r="N23" s="41" t="s">
        <v>97</v>
      </c>
      <c r="O23" s="61" t="s">
        <v>103</v>
      </c>
      <c r="P23" s="53"/>
      <c r="Q23" s="54"/>
      <c r="R23" s="54">
        <f>+K23</f>
        <v>36600</v>
      </c>
      <c r="S23" s="65" t="s">
        <v>99</v>
      </c>
      <c r="T23" s="28">
        <v>0</v>
      </c>
      <c r="U23" s="66" t="s">
        <v>99</v>
      </c>
      <c r="V23" s="67" t="s">
        <v>99</v>
      </c>
      <c r="W23" s="73" t="s">
        <v>99</v>
      </c>
      <c r="X23" s="44">
        <f t="shared" ref="X23:X49" si="7">K23</f>
        <v>36600</v>
      </c>
      <c r="Y23" s="44"/>
      <c r="Z23" s="44"/>
      <c r="AA23" s="45" t="s">
        <v>104</v>
      </c>
      <c r="AB23" s="25" t="s">
        <v>97</v>
      </c>
      <c r="AC23" s="25" t="s">
        <v>97</v>
      </c>
      <c r="AD23" s="25" t="s">
        <v>97</v>
      </c>
      <c r="AE23" s="25" t="s">
        <v>97</v>
      </c>
      <c r="AF23" s="25" t="s">
        <v>97</v>
      </c>
      <c r="AG23" s="29">
        <v>3660</v>
      </c>
      <c r="AH23" s="70"/>
    </row>
    <row r="24" spans="1:34" ht="177" customHeight="1" x14ac:dyDescent="0.25">
      <c r="A24" s="53" t="s">
        <v>93</v>
      </c>
      <c r="B24" s="25" t="s">
        <v>68</v>
      </c>
      <c r="C24" s="25" t="s">
        <v>69</v>
      </c>
      <c r="D24" s="53" t="s">
        <v>94</v>
      </c>
      <c r="E24" s="61" t="s">
        <v>11</v>
      </c>
      <c r="F24" s="25"/>
      <c r="G24" s="43" t="s">
        <v>67</v>
      </c>
      <c r="H24" s="26" t="s">
        <v>107</v>
      </c>
      <c r="I24" s="26" t="s">
        <v>108</v>
      </c>
      <c r="J24" s="43" t="s">
        <v>97</v>
      </c>
      <c r="K24" s="74">
        <v>91500</v>
      </c>
      <c r="L24" s="41" t="s">
        <v>97</v>
      </c>
      <c r="M24" s="41" t="s">
        <v>97</v>
      </c>
      <c r="N24" s="41" t="s">
        <v>97</v>
      </c>
      <c r="O24" s="61" t="s">
        <v>103</v>
      </c>
      <c r="P24" s="53"/>
      <c r="Q24" s="74"/>
      <c r="R24" s="54">
        <f>+K24</f>
        <v>91500</v>
      </c>
      <c r="S24" s="65" t="s">
        <v>99</v>
      </c>
      <c r="T24" s="28">
        <v>0</v>
      </c>
      <c r="U24" s="66" t="s">
        <v>99</v>
      </c>
      <c r="V24" s="67" t="s">
        <v>99</v>
      </c>
      <c r="W24" s="73" t="s">
        <v>99</v>
      </c>
      <c r="X24" s="44">
        <f t="shared" si="7"/>
        <v>91500</v>
      </c>
      <c r="Y24" s="44"/>
      <c r="Z24" s="44"/>
      <c r="AA24" s="45" t="s">
        <v>104</v>
      </c>
      <c r="AB24" s="25" t="s">
        <v>97</v>
      </c>
      <c r="AC24" s="25" t="s">
        <v>97</v>
      </c>
      <c r="AD24" s="25" t="s">
        <v>97</v>
      </c>
      <c r="AE24" s="25" t="s">
        <v>97</v>
      </c>
      <c r="AF24" s="25" t="s">
        <v>97</v>
      </c>
      <c r="AG24" s="29">
        <v>9150</v>
      </c>
      <c r="AH24" s="70"/>
    </row>
    <row r="25" spans="1:34" ht="161.25" customHeight="1" x14ac:dyDescent="0.25">
      <c r="A25" s="53" t="s">
        <v>93</v>
      </c>
      <c r="B25" s="25" t="s">
        <v>68</v>
      </c>
      <c r="C25" s="25" t="s">
        <v>69</v>
      </c>
      <c r="D25" s="53" t="s">
        <v>94</v>
      </c>
      <c r="E25" s="61" t="s">
        <v>11</v>
      </c>
      <c r="F25" s="25"/>
      <c r="G25" s="43" t="s">
        <v>67</v>
      </c>
      <c r="H25" s="75" t="s">
        <v>109</v>
      </c>
      <c r="I25" s="26" t="s">
        <v>110</v>
      </c>
      <c r="J25" s="43" t="s">
        <v>97</v>
      </c>
      <c r="K25" s="74">
        <f>+R25</f>
        <v>73200</v>
      </c>
      <c r="L25" s="64" t="s">
        <v>97</v>
      </c>
      <c r="M25" s="64" t="s">
        <v>97</v>
      </c>
      <c r="N25" s="64" t="s">
        <v>97</v>
      </c>
      <c r="O25" s="61" t="s">
        <v>103</v>
      </c>
      <c r="P25" s="61"/>
      <c r="Q25" s="74"/>
      <c r="R25" s="54">
        <v>73200</v>
      </c>
      <c r="S25" s="65" t="s">
        <v>99</v>
      </c>
      <c r="T25" s="28">
        <v>0</v>
      </c>
      <c r="U25" s="66" t="s">
        <v>99</v>
      </c>
      <c r="V25" s="67" t="s">
        <v>99</v>
      </c>
      <c r="W25" s="73" t="s">
        <v>99</v>
      </c>
      <c r="X25" s="44">
        <f t="shared" si="7"/>
        <v>73200</v>
      </c>
      <c r="Y25" s="44"/>
      <c r="Z25" s="44"/>
      <c r="AA25" s="45" t="s">
        <v>104</v>
      </c>
      <c r="AB25" s="43" t="s">
        <v>97</v>
      </c>
      <c r="AC25" s="43" t="s">
        <v>97</v>
      </c>
      <c r="AD25" s="43" t="s">
        <v>97</v>
      </c>
      <c r="AE25" s="43" t="s">
        <v>97</v>
      </c>
      <c r="AF25" s="43" t="s">
        <v>97</v>
      </c>
      <c r="AG25" s="76">
        <v>7320</v>
      </c>
      <c r="AH25" s="70"/>
    </row>
    <row r="26" spans="1:34" ht="138.75" customHeight="1" x14ac:dyDescent="0.25">
      <c r="A26" s="53" t="s">
        <v>93</v>
      </c>
      <c r="B26" s="25" t="s">
        <v>68</v>
      </c>
      <c r="C26" s="25" t="s">
        <v>69</v>
      </c>
      <c r="D26" s="53" t="s">
        <v>94</v>
      </c>
      <c r="E26" s="61" t="s">
        <v>11</v>
      </c>
      <c r="F26" s="25"/>
      <c r="G26" s="43" t="s">
        <v>67</v>
      </c>
      <c r="H26" s="75" t="s">
        <v>111</v>
      </c>
      <c r="I26" s="77" t="s">
        <v>112</v>
      </c>
      <c r="J26" s="43" t="s">
        <v>97</v>
      </c>
      <c r="K26" s="74">
        <f t="shared" ref="K26:K35" si="8">+R26</f>
        <v>109800</v>
      </c>
      <c r="L26" s="64" t="s">
        <v>97</v>
      </c>
      <c r="M26" s="64" t="s">
        <v>97</v>
      </c>
      <c r="N26" s="64" t="s">
        <v>97</v>
      </c>
      <c r="O26" s="61" t="s">
        <v>103</v>
      </c>
      <c r="P26" s="61"/>
      <c r="Q26" s="74"/>
      <c r="R26" s="54">
        <v>109800</v>
      </c>
      <c r="S26" s="65" t="s">
        <v>99</v>
      </c>
      <c r="T26" s="28">
        <v>0</v>
      </c>
      <c r="U26" s="66" t="s">
        <v>99</v>
      </c>
      <c r="V26" s="67" t="s">
        <v>99</v>
      </c>
      <c r="W26" s="73" t="s">
        <v>99</v>
      </c>
      <c r="X26" s="44">
        <f t="shared" si="7"/>
        <v>109800</v>
      </c>
      <c r="Y26" s="44"/>
      <c r="Z26" s="44"/>
      <c r="AA26" s="45" t="s">
        <v>104</v>
      </c>
      <c r="AB26" s="43" t="s">
        <v>97</v>
      </c>
      <c r="AC26" s="43" t="s">
        <v>97</v>
      </c>
      <c r="AD26" s="43" t="s">
        <v>97</v>
      </c>
      <c r="AE26" s="43" t="s">
        <v>97</v>
      </c>
      <c r="AF26" s="43" t="s">
        <v>97</v>
      </c>
      <c r="AG26" s="76">
        <v>10980</v>
      </c>
      <c r="AH26" s="70"/>
    </row>
    <row r="27" spans="1:34" ht="90" customHeight="1" x14ac:dyDescent="0.25">
      <c r="A27" s="53" t="s">
        <v>93</v>
      </c>
      <c r="B27" s="25" t="s">
        <v>68</v>
      </c>
      <c r="C27" s="25" t="s">
        <v>69</v>
      </c>
      <c r="D27" s="53" t="s">
        <v>94</v>
      </c>
      <c r="E27" s="61" t="s">
        <v>11</v>
      </c>
      <c r="F27" s="25"/>
      <c r="G27" s="43" t="s">
        <v>67</v>
      </c>
      <c r="H27" s="75" t="s">
        <v>113</v>
      </c>
      <c r="I27" s="78" t="s">
        <v>114</v>
      </c>
      <c r="J27" s="43" t="s">
        <v>97</v>
      </c>
      <c r="K27" s="74">
        <f t="shared" si="8"/>
        <v>61000</v>
      </c>
      <c r="L27" s="64" t="s">
        <v>97</v>
      </c>
      <c r="M27" s="64" t="s">
        <v>97</v>
      </c>
      <c r="N27" s="64" t="s">
        <v>97</v>
      </c>
      <c r="O27" s="61" t="s">
        <v>103</v>
      </c>
      <c r="P27" s="61"/>
      <c r="Q27" s="74"/>
      <c r="R27" s="54">
        <v>61000</v>
      </c>
      <c r="S27" s="65" t="s">
        <v>99</v>
      </c>
      <c r="T27" s="28">
        <v>0</v>
      </c>
      <c r="U27" s="66" t="s">
        <v>99</v>
      </c>
      <c r="V27" s="67" t="s">
        <v>99</v>
      </c>
      <c r="W27" s="73" t="s">
        <v>99</v>
      </c>
      <c r="X27" s="44">
        <f t="shared" si="7"/>
        <v>61000</v>
      </c>
      <c r="Y27" s="44"/>
      <c r="Z27" s="44"/>
      <c r="AA27" s="45" t="s">
        <v>104</v>
      </c>
      <c r="AB27" s="43" t="s">
        <v>97</v>
      </c>
      <c r="AC27" s="43" t="s">
        <v>97</v>
      </c>
      <c r="AD27" s="43" t="s">
        <v>97</v>
      </c>
      <c r="AE27" s="43" t="s">
        <v>97</v>
      </c>
      <c r="AF27" s="43" t="s">
        <v>97</v>
      </c>
      <c r="AG27" s="76">
        <v>6100</v>
      </c>
      <c r="AH27" s="70"/>
    </row>
    <row r="28" spans="1:34" ht="90" customHeight="1" x14ac:dyDescent="0.25">
      <c r="A28" s="53" t="s">
        <v>93</v>
      </c>
      <c r="B28" s="25" t="s">
        <v>68</v>
      </c>
      <c r="C28" s="25" t="s">
        <v>69</v>
      </c>
      <c r="D28" s="53" t="s">
        <v>94</v>
      </c>
      <c r="E28" s="61" t="s">
        <v>11</v>
      </c>
      <c r="F28" s="25"/>
      <c r="G28" s="43" t="s">
        <v>67</v>
      </c>
      <c r="H28" s="75" t="s">
        <v>115</v>
      </c>
      <c r="I28" s="77" t="s">
        <v>116</v>
      </c>
      <c r="J28" s="43" t="s">
        <v>97</v>
      </c>
      <c r="K28" s="74">
        <f t="shared" si="8"/>
        <v>85400</v>
      </c>
      <c r="L28" s="64" t="s">
        <v>97</v>
      </c>
      <c r="M28" s="64" t="s">
        <v>97</v>
      </c>
      <c r="N28" s="64" t="s">
        <v>97</v>
      </c>
      <c r="O28" s="61" t="s">
        <v>103</v>
      </c>
      <c r="P28" s="61"/>
      <c r="Q28" s="74"/>
      <c r="R28" s="54">
        <v>85400</v>
      </c>
      <c r="S28" s="65" t="s">
        <v>99</v>
      </c>
      <c r="T28" s="28">
        <v>0</v>
      </c>
      <c r="U28" s="66" t="s">
        <v>99</v>
      </c>
      <c r="V28" s="67" t="s">
        <v>99</v>
      </c>
      <c r="W28" s="73" t="s">
        <v>99</v>
      </c>
      <c r="X28" s="44">
        <f t="shared" si="7"/>
        <v>85400</v>
      </c>
      <c r="Y28" s="44"/>
      <c r="Z28" s="44"/>
      <c r="AA28" s="45" t="s">
        <v>104</v>
      </c>
      <c r="AB28" s="43" t="s">
        <v>97</v>
      </c>
      <c r="AC28" s="43" t="s">
        <v>97</v>
      </c>
      <c r="AD28" s="43" t="s">
        <v>97</v>
      </c>
      <c r="AE28" s="43" t="s">
        <v>97</v>
      </c>
      <c r="AF28" s="43" t="s">
        <v>97</v>
      </c>
      <c r="AG28" s="76">
        <v>8540</v>
      </c>
      <c r="AH28" s="70"/>
    </row>
    <row r="29" spans="1:34" ht="90" customHeight="1" x14ac:dyDescent="0.25">
      <c r="A29" s="53" t="s">
        <v>93</v>
      </c>
      <c r="B29" s="25" t="s">
        <v>68</v>
      </c>
      <c r="C29" s="25" t="s">
        <v>69</v>
      </c>
      <c r="D29" s="53" t="s">
        <v>94</v>
      </c>
      <c r="E29" s="61" t="s">
        <v>11</v>
      </c>
      <c r="F29" s="25"/>
      <c r="G29" s="43" t="s">
        <v>67</v>
      </c>
      <c r="H29" s="75" t="s">
        <v>117</v>
      </c>
      <c r="I29" s="77" t="s">
        <v>118</v>
      </c>
      <c r="J29" s="43" t="s">
        <v>97</v>
      </c>
      <c r="K29" s="74">
        <f t="shared" si="8"/>
        <v>36600</v>
      </c>
      <c r="L29" s="64" t="s">
        <v>97</v>
      </c>
      <c r="M29" s="64" t="s">
        <v>97</v>
      </c>
      <c r="N29" s="64" t="s">
        <v>97</v>
      </c>
      <c r="O29" s="61" t="s">
        <v>103</v>
      </c>
      <c r="P29" s="61"/>
      <c r="Q29" s="74"/>
      <c r="R29" s="54">
        <v>36600</v>
      </c>
      <c r="S29" s="65" t="s">
        <v>99</v>
      </c>
      <c r="T29" s="28">
        <v>0</v>
      </c>
      <c r="U29" s="66" t="s">
        <v>99</v>
      </c>
      <c r="V29" s="67" t="s">
        <v>99</v>
      </c>
      <c r="W29" s="73" t="s">
        <v>99</v>
      </c>
      <c r="X29" s="44">
        <f t="shared" si="7"/>
        <v>36600</v>
      </c>
      <c r="Y29" s="44"/>
      <c r="Z29" s="44"/>
      <c r="AA29" s="45" t="s">
        <v>104</v>
      </c>
      <c r="AB29" s="43" t="s">
        <v>97</v>
      </c>
      <c r="AC29" s="43" t="s">
        <v>97</v>
      </c>
      <c r="AD29" s="43" t="s">
        <v>97</v>
      </c>
      <c r="AE29" s="43" t="s">
        <v>97</v>
      </c>
      <c r="AF29" s="43" t="s">
        <v>97</v>
      </c>
      <c r="AG29" s="76">
        <v>3660</v>
      </c>
      <c r="AH29" s="70"/>
    </row>
    <row r="30" spans="1:34" ht="123" customHeight="1" x14ac:dyDescent="0.25">
      <c r="A30" s="53" t="s">
        <v>93</v>
      </c>
      <c r="B30" s="25" t="s">
        <v>68</v>
      </c>
      <c r="C30" s="25" t="s">
        <v>69</v>
      </c>
      <c r="D30" s="53" t="s">
        <v>94</v>
      </c>
      <c r="E30" s="61" t="s">
        <v>11</v>
      </c>
      <c r="F30" s="25"/>
      <c r="G30" s="43" t="s">
        <v>67</v>
      </c>
      <c r="H30" s="75" t="s">
        <v>119</v>
      </c>
      <c r="I30" s="77" t="s">
        <v>120</v>
      </c>
      <c r="J30" s="43" t="s">
        <v>97</v>
      </c>
      <c r="K30" s="74">
        <f t="shared" si="8"/>
        <v>36600</v>
      </c>
      <c r="L30" s="64" t="s">
        <v>97</v>
      </c>
      <c r="M30" s="64" t="s">
        <v>97</v>
      </c>
      <c r="N30" s="64" t="s">
        <v>97</v>
      </c>
      <c r="O30" s="61" t="s">
        <v>103</v>
      </c>
      <c r="P30" s="61"/>
      <c r="Q30" s="74"/>
      <c r="R30" s="54">
        <v>36600</v>
      </c>
      <c r="S30" s="65" t="s">
        <v>99</v>
      </c>
      <c r="T30" s="28">
        <v>0</v>
      </c>
      <c r="U30" s="66" t="s">
        <v>99</v>
      </c>
      <c r="V30" s="67" t="s">
        <v>99</v>
      </c>
      <c r="W30" s="73" t="s">
        <v>99</v>
      </c>
      <c r="X30" s="44">
        <f t="shared" si="7"/>
        <v>36600</v>
      </c>
      <c r="Y30" s="44"/>
      <c r="Z30" s="44"/>
      <c r="AA30" s="45" t="s">
        <v>104</v>
      </c>
      <c r="AB30" s="43" t="s">
        <v>97</v>
      </c>
      <c r="AC30" s="43" t="s">
        <v>97</v>
      </c>
      <c r="AD30" s="43" t="s">
        <v>97</v>
      </c>
      <c r="AE30" s="43" t="s">
        <v>97</v>
      </c>
      <c r="AF30" s="43" t="s">
        <v>97</v>
      </c>
      <c r="AG30" s="76">
        <v>3660</v>
      </c>
      <c r="AH30" s="70"/>
    </row>
    <row r="31" spans="1:34" ht="138.75" customHeight="1" x14ac:dyDescent="0.25">
      <c r="A31" s="53" t="s">
        <v>93</v>
      </c>
      <c r="B31" s="25" t="s">
        <v>68</v>
      </c>
      <c r="C31" s="25" t="s">
        <v>69</v>
      </c>
      <c r="D31" s="53" t="s">
        <v>94</v>
      </c>
      <c r="E31" s="61" t="s">
        <v>11</v>
      </c>
      <c r="F31" s="25"/>
      <c r="G31" s="43" t="s">
        <v>67</v>
      </c>
      <c r="H31" s="75" t="s">
        <v>121</v>
      </c>
      <c r="I31" s="77" t="s">
        <v>122</v>
      </c>
      <c r="J31" s="43" t="s">
        <v>97</v>
      </c>
      <c r="K31" s="74">
        <f t="shared" si="8"/>
        <v>36600</v>
      </c>
      <c r="L31" s="64" t="s">
        <v>97</v>
      </c>
      <c r="M31" s="64" t="s">
        <v>97</v>
      </c>
      <c r="N31" s="64" t="s">
        <v>97</v>
      </c>
      <c r="O31" s="61" t="s">
        <v>103</v>
      </c>
      <c r="P31" s="61"/>
      <c r="Q31" s="74"/>
      <c r="R31" s="54">
        <v>36600</v>
      </c>
      <c r="S31" s="65" t="s">
        <v>99</v>
      </c>
      <c r="T31" s="28">
        <v>0</v>
      </c>
      <c r="U31" s="66" t="s">
        <v>99</v>
      </c>
      <c r="V31" s="67" t="s">
        <v>99</v>
      </c>
      <c r="W31" s="73" t="s">
        <v>99</v>
      </c>
      <c r="X31" s="44">
        <f t="shared" si="7"/>
        <v>36600</v>
      </c>
      <c r="Y31" s="44"/>
      <c r="Z31" s="44"/>
      <c r="AA31" s="45" t="s">
        <v>104</v>
      </c>
      <c r="AB31" s="43" t="s">
        <v>97</v>
      </c>
      <c r="AC31" s="43" t="s">
        <v>97</v>
      </c>
      <c r="AD31" s="43" t="s">
        <v>97</v>
      </c>
      <c r="AE31" s="43" t="s">
        <v>97</v>
      </c>
      <c r="AF31" s="43" t="s">
        <v>97</v>
      </c>
      <c r="AG31" s="76">
        <v>3660</v>
      </c>
      <c r="AH31" s="70"/>
    </row>
    <row r="32" spans="1:34" ht="138.75" customHeight="1" x14ac:dyDescent="0.25">
      <c r="A32" s="53" t="s">
        <v>93</v>
      </c>
      <c r="B32" s="25" t="s">
        <v>68</v>
      </c>
      <c r="C32" s="25" t="s">
        <v>69</v>
      </c>
      <c r="D32" s="53" t="s">
        <v>94</v>
      </c>
      <c r="E32" s="61" t="s">
        <v>11</v>
      </c>
      <c r="F32" s="25"/>
      <c r="G32" s="43" t="s">
        <v>67</v>
      </c>
      <c r="H32" s="75" t="s">
        <v>123</v>
      </c>
      <c r="I32" s="77" t="s">
        <v>124</v>
      </c>
      <c r="J32" s="43" t="s">
        <v>97</v>
      </c>
      <c r="K32" s="74">
        <f t="shared" si="8"/>
        <v>97600</v>
      </c>
      <c r="L32" s="64" t="s">
        <v>97</v>
      </c>
      <c r="M32" s="64" t="s">
        <v>97</v>
      </c>
      <c r="N32" s="64" t="s">
        <v>97</v>
      </c>
      <c r="O32" s="61" t="s">
        <v>103</v>
      </c>
      <c r="P32" s="61"/>
      <c r="Q32" s="74"/>
      <c r="R32" s="54">
        <v>97600</v>
      </c>
      <c r="S32" s="65" t="s">
        <v>99</v>
      </c>
      <c r="T32" s="28">
        <v>0</v>
      </c>
      <c r="U32" s="66" t="s">
        <v>99</v>
      </c>
      <c r="V32" s="67" t="s">
        <v>99</v>
      </c>
      <c r="W32" s="73" t="s">
        <v>99</v>
      </c>
      <c r="X32" s="44">
        <f t="shared" si="7"/>
        <v>97600</v>
      </c>
      <c r="Y32" s="44"/>
      <c r="Z32" s="44"/>
      <c r="AA32" s="45" t="s">
        <v>104</v>
      </c>
      <c r="AB32" s="43" t="s">
        <v>97</v>
      </c>
      <c r="AC32" s="43" t="s">
        <v>97</v>
      </c>
      <c r="AD32" s="43" t="s">
        <v>97</v>
      </c>
      <c r="AE32" s="43" t="s">
        <v>97</v>
      </c>
      <c r="AF32" s="43" t="s">
        <v>97</v>
      </c>
      <c r="AG32" s="76">
        <v>9760</v>
      </c>
      <c r="AH32" s="70"/>
    </row>
    <row r="33" spans="1:34" ht="138.75" customHeight="1" x14ac:dyDescent="0.25">
      <c r="A33" s="53" t="s">
        <v>93</v>
      </c>
      <c r="B33" s="25" t="s">
        <v>68</v>
      </c>
      <c r="C33" s="25" t="s">
        <v>69</v>
      </c>
      <c r="D33" s="53" t="s">
        <v>94</v>
      </c>
      <c r="E33" s="61" t="s">
        <v>11</v>
      </c>
      <c r="F33" s="25"/>
      <c r="G33" s="43" t="s">
        <v>67</v>
      </c>
      <c r="H33" s="75" t="s">
        <v>125</v>
      </c>
      <c r="I33" s="77" t="s">
        <v>126</v>
      </c>
      <c r="J33" s="43" t="s">
        <v>97</v>
      </c>
      <c r="K33" s="74">
        <f t="shared" si="8"/>
        <v>48800</v>
      </c>
      <c r="L33" s="64" t="s">
        <v>97</v>
      </c>
      <c r="M33" s="64" t="s">
        <v>97</v>
      </c>
      <c r="N33" s="64" t="s">
        <v>97</v>
      </c>
      <c r="O33" s="61" t="s">
        <v>103</v>
      </c>
      <c r="P33" s="61"/>
      <c r="Q33" s="74"/>
      <c r="R33" s="54">
        <v>48800</v>
      </c>
      <c r="S33" s="65" t="s">
        <v>99</v>
      </c>
      <c r="T33" s="28">
        <v>0</v>
      </c>
      <c r="U33" s="66" t="s">
        <v>99</v>
      </c>
      <c r="V33" s="67" t="s">
        <v>99</v>
      </c>
      <c r="W33" s="73" t="s">
        <v>99</v>
      </c>
      <c r="X33" s="44">
        <f t="shared" si="7"/>
        <v>48800</v>
      </c>
      <c r="Y33" s="44"/>
      <c r="Z33" s="44"/>
      <c r="AA33" s="45" t="s">
        <v>104</v>
      </c>
      <c r="AB33" s="43" t="s">
        <v>97</v>
      </c>
      <c r="AC33" s="43" t="s">
        <v>97</v>
      </c>
      <c r="AD33" s="43" t="s">
        <v>97</v>
      </c>
      <c r="AE33" s="43" t="s">
        <v>97</v>
      </c>
      <c r="AF33" s="43" t="s">
        <v>97</v>
      </c>
      <c r="AG33" s="76">
        <v>4880</v>
      </c>
      <c r="AH33" s="70"/>
    </row>
    <row r="34" spans="1:34" ht="138.75" customHeight="1" x14ac:dyDescent="0.25">
      <c r="A34" s="53" t="s">
        <v>93</v>
      </c>
      <c r="B34" s="25" t="s">
        <v>68</v>
      </c>
      <c r="C34" s="25" t="s">
        <v>69</v>
      </c>
      <c r="D34" s="53" t="s">
        <v>94</v>
      </c>
      <c r="E34" s="61" t="s">
        <v>11</v>
      </c>
      <c r="F34" s="25"/>
      <c r="G34" s="43" t="s">
        <v>67</v>
      </c>
      <c r="H34" s="75" t="s">
        <v>127</v>
      </c>
      <c r="I34" s="79" t="s">
        <v>128</v>
      </c>
      <c r="J34" s="43" t="s">
        <v>97</v>
      </c>
      <c r="K34" s="74">
        <f t="shared" si="8"/>
        <v>146400</v>
      </c>
      <c r="L34" s="64" t="s">
        <v>97</v>
      </c>
      <c r="M34" s="64" t="s">
        <v>97</v>
      </c>
      <c r="N34" s="64" t="s">
        <v>97</v>
      </c>
      <c r="O34" s="61" t="s">
        <v>103</v>
      </c>
      <c r="P34" s="61"/>
      <c r="Q34" s="74"/>
      <c r="R34" s="54">
        <v>146400</v>
      </c>
      <c r="S34" s="65" t="s">
        <v>99</v>
      </c>
      <c r="T34" s="28">
        <v>0</v>
      </c>
      <c r="U34" s="66" t="s">
        <v>99</v>
      </c>
      <c r="V34" s="67" t="s">
        <v>99</v>
      </c>
      <c r="W34" s="73" t="s">
        <v>99</v>
      </c>
      <c r="X34" s="44">
        <f t="shared" si="7"/>
        <v>146400</v>
      </c>
      <c r="Y34" s="44"/>
      <c r="Z34" s="44"/>
      <c r="AA34" s="45" t="s">
        <v>104</v>
      </c>
      <c r="AB34" s="43" t="s">
        <v>97</v>
      </c>
      <c r="AC34" s="43" t="s">
        <v>97</v>
      </c>
      <c r="AD34" s="43" t="s">
        <v>97</v>
      </c>
      <c r="AE34" s="43" t="s">
        <v>97</v>
      </c>
      <c r="AF34" s="43" t="s">
        <v>97</v>
      </c>
      <c r="AG34" s="76">
        <v>14640</v>
      </c>
      <c r="AH34" s="70"/>
    </row>
    <row r="35" spans="1:34" ht="138.75" customHeight="1" x14ac:dyDescent="0.25">
      <c r="A35" s="53" t="s">
        <v>93</v>
      </c>
      <c r="B35" s="25" t="s">
        <v>68</v>
      </c>
      <c r="C35" s="25" t="s">
        <v>69</v>
      </c>
      <c r="D35" s="53" t="s">
        <v>94</v>
      </c>
      <c r="E35" s="61" t="s">
        <v>11</v>
      </c>
      <c r="F35" s="25"/>
      <c r="G35" s="43" t="s">
        <v>67</v>
      </c>
      <c r="H35" s="75" t="s">
        <v>129</v>
      </c>
      <c r="I35" s="77" t="s">
        <v>130</v>
      </c>
      <c r="J35" s="43" t="s">
        <v>97</v>
      </c>
      <c r="K35" s="74">
        <f t="shared" si="8"/>
        <v>3425.7599999999998</v>
      </c>
      <c r="L35" s="64" t="s">
        <v>97</v>
      </c>
      <c r="M35" s="64" t="s">
        <v>97</v>
      </c>
      <c r="N35" s="64" t="s">
        <v>97</v>
      </c>
      <c r="O35" s="61" t="s">
        <v>103</v>
      </c>
      <c r="P35" s="61"/>
      <c r="Q35" s="74"/>
      <c r="R35" s="54">
        <v>3425.7599999999998</v>
      </c>
      <c r="S35" s="65" t="s">
        <v>99</v>
      </c>
      <c r="T35" s="28">
        <v>0</v>
      </c>
      <c r="U35" s="66" t="s">
        <v>99</v>
      </c>
      <c r="V35" s="67" t="s">
        <v>99</v>
      </c>
      <c r="W35" s="73" t="s">
        <v>99</v>
      </c>
      <c r="X35" s="44">
        <f t="shared" si="7"/>
        <v>3425.7599999999998</v>
      </c>
      <c r="Y35" s="44"/>
      <c r="Z35" s="44"/>
      <c r="AA35" s="45" t="s">
        <v>104</v>
      </c>
      <c r="AB35" s="43" t="s">
        <v>97</v>
      </c>
      <c r="AC35" s="43" t="s">
        <v>97</v>
      </c>
      <c r="AD35" s="43" t="s">
        <v>97</v>
      </c>
      <c r="AE35" s="43" t="s">
        <v>97</v>
      </c>
      <c r="AF35" s="43" t="s">
        <v>97</v>
      </c>
      <c r="AG35" s="76">
        <v>342.57600000000002</v>
      </c>
      <c r="AH35" s="70"/>
    </row>
    <row r="36" spans="1:34" ht="138.75" customHeight="1" x14ac:dyDescent="0.25">
      <c r="A36" s="53" t="s">
        <v>93</v>
      </c>
      <c r="B36" s="25" t="s">
        <v>68</v>
      </c>
      <c r="C36" s="25" t="s">
        <v>69</v>
      </c>
      <c r="D36" s="53" t="s">
        <v>94</v>
      </c>
      <c r="E36" s="61" t="s">
        <v>11</v>
      </c>
      <c r="F36" s="25"/>
      <c r="G36" s="43" t="s">
        <v>67</v>
      </c>
      <c r="H36" s="75" t="s">
        <v>131</v>
      </c>
      <c r="I36" s="80" t="s">
        <v>132</v>
      </c>
      <c r="J36" s="43" t="s">
        <v>97</v>
      </c>
      <c r="K36" s="74">
        <v>207400</v>
      </c>
      <c r="L36" s="64" t="s">
        <v>97</v>
      </c>
      <c r="M36" s="64" t="s">
        <v>97</v>
      </c>
      <c r="N36" s="64" t="s">
        <v>97</v>
      </c>
      <c r="O36" s="61" t="s">
        <v>133</v>
      </c>
      <c r="P36" s="53" t="s">
        <v>134</v>
      </c>
      <c r="Q36" s="74"/>
      <c r="R36" s="54">
        <f>+K36</f>
        <v>207400</v>
      </c>
      <c r="S36" s="65" t="s">
        <v>99</v>
      </c>
      <c r="T36" s="28">
        <v>0</v>
      </c>
      <c r="U36" s="66" t="s">
        <v>99</v>
      </c>
      <c r="V36" s="67" t="s">
        <v>99</v>
      </c>
      <c r="W36" s="73" t="s">
        <v>99</v>
      </c>
      <c r="X36" s="44">
        <f t="shared" si="7"/>
        <v>207400</v>
      </c>
      <c r="Y36" s="44"/>
      <c r="Z36" s="44"/>
      <c r="AA36" s="58" t="s">
        <v>135</v>
      </c>
      <c r="AB36" s="43" t="s">
        <v>97</v>
      </c>
      <c r="AC36" s="43" t="s">
        <v>97</v>
      </c>
      <c r="AD36" s="43" t="s">
        <v>97</v>
      </c>
      <c r="AE36" s="43" t="s">
        <v>97</v>
      </c>
      <c r="AF36" s="43" t="s">
        <v>97</v>
      </c>
      <c r="AG36" s="76">
        <v>20740</v>
      </c>
      <c r="AH36" s="70"/>
    </row>
    <row r="37" spans="1:34" ht="138.75" customHeight="1" x14ac:dyDescent="0.25">
      <c r="A37" s="53" t="s">
        <v>93</v>
      </c>
      <c r="B37" s="25" t="s">
        <v>68</v>
      </c>
      <c r="C37" s="25" t="s">
        <v>69</v>
      </c>
      <c r="D37" s="53" t="s">
        <v>94</v>
      </c>
      <c r="E37" s="61" t="s">
        <v>11</v>
      </c>
      <c r="F37" s="25"/>
      <c r="G37" s="43" t="s">
        <v>67</v>
      </c>
      <c r="H37" s="75" t="s">
        <v>136</v>
      </c>
      <c r="I37" s="81" t="s">
        <v>137</v>
      </c>
      <c r="J37" s="43" t="s">
        <v>97</v>
      </c>
      <c r="K37" s="74">
        <v>451400</v>
      </c>
      <c r="L37" s="64" t="s">
        <v>97</v>
      </c>
      <c r="M37" s="64" t="s">
        <v>97</v>
      </c>
      <c r="N37" s="64" t="s">
        <v>97</v>
      </c>
      <c r="O37" s="61" t="s">
        <v>133</v>
      </c>
      <c r="P37" s="53" t="s">
        <v>138</v>
      </c>
      <c r="Q37" s="74"/>
      <c r="R37" s="54">
        <f t="shared" ref="R37:R44" si="9">+K37</f>
        <v>451400</v>
      </c>
      <c r="S37" s="65" t="s">
        <v>99</v>
      </c>
      <c r="T37" s="28">
        <v>0</v>
      </c>
      <c r="U37" s="66" t="s">
        <v>99</v>
      </c>
      <c r="V37" s="67" t="s">
        <v>99</v>
      </c>
      <c r="W37" s="73" t="s">
        <v>99</v>
      </c>
      <c r="X37" s="44">
        <f t="shared" si="7"/>
        <v>451400</v>
      </c>
      <c r="Y37" s="44"/>
      <c r="Z37" s="44"/>
      <c r="AA37" s="58" t="s">
        <v>135</v>
      </c>
      <c r="AB37" s="43" t="s">
        <v>97</v>
      </c>
      <c r="AC37" s="43" t="s">
        <v>97</v>
      </c>
      <c r="AD37" s="43" t="s">
        <v>97</v>
      </c>
      <c r="AE37" s="43" t="s">
        <v>97</v>
      </c>
      <c r="AF37" s="43" t="s">
        <v>97</v>
      </c>
      <c r="AG37" s="76">
        <v>45140</v>
      </c>
      <c r="AH37" s="70"/>
    </row>
    <row r="38" spans="1:34" ht="138.75" customHeight="1" x14ac:dyDescent="0.25">
      <c r="A38" s="53" t="s">
        <v>93</v>
      </c>
      <c r="B38" s="25" t="s">
        <v>68</v>
      </c>
      <c r="C38" s="25" t="s">
        <v>69</v>
      </c>
      <c r="D38" s="53" t="s">
        <v>94</v>
      </c>
      <c r="E38" s="61" t="s">
        <v>11</v>
      </c>
      <c r="F38" s="25"/>
      <c r="G38" s="43" t="s">
        <v>67</v>
      </c>
      <c r="H38" s="75" t="s">
        <v>139</v>
      </c>
      <c r="I38" s="81" t="s">
        <v>140</v>
      </c>
      <c r="J38" s="43" t="s">
        <v>97</v>
      </c>
      <c r="K38" s="74">
        <v>219600</v>
      </c>
      <c r="L38" s="64" t="s">
        <v>97</v>
      </c>
      <c r="M38" s="64" t="s">
        <v>97</v>
      </c>
      <c r="N38" s="64" t="s">
        <v>97</v>
      </c>
      <c r="O38" s="61" t="s">
        <v>133</v>
      </c>
      <c r="P38" s="53" t="s">
        <v>141</v>
      </c>
      <c r="Q38" s="74"/>
      <c r="R38" s="54">
        <f t="shared" si="9"/>
        <v>219600</v>
      </c>
      <c r="S38" s="65" t="s">
        <v>99</v>
      </c>
      <c r="T38" s="28">
        <v>0</v>
      </c>
      <c r="U38" s="66" t="s">
        <v>99</v>
      </c>
      <c r="V38" s="67" t="s">
        <v>99</v>
      </c>
      <c r="W38" s="73" t="s">
        <v>99</v>
      </c>
      <c r="X38" s="44">
        <f t="shared" si="7"/>
        <v>219600</v>
      </c>
      <c r="Y38" s="44"/>
      <c r="Z38" s="44"/>
      <c r="AA38" s="58" t="s">
        <v>135</v>
      </c>
      <c r="AB38" s="43" t="s">
        <v>97</v>
      </c>
      <c r="AC38" s="43" t="s">
        <v>97</v>
      </c>
      <c r="AD38" s="43" t="s">
        <v>97</v>
      </c>
      <c r="AE38" s="43" t="s">
        <v>97</v>
      </c>
      <c r="AF38" s="43" t="s">
        <v>97</v>
      </c>
      <c r="AG38" s="76">
        <v>21960</v>
      </c>
      <c r="AH38" s="70"/>
    </row>
    <row r="39" spans="1:34" ht="138.75" customHeight="1" x14ac:dyDescent="0.25">
      <c r="A39" s="53" t="s">
        <v>93</v>
      </c>
      <c r="B39" s="25" t="s">
        <v>68</v>
      </c>
      <c r="C39" s="25" t="s">
        <v>69</v>
      </c>
      <c r="D39" s="53" t="s">
        <v>94</v>
      </c>
      <c r="E39" s="61" t="s">
        <v>11</v>
      </c>
      <c r="F39" s="25"/>
      <c r="G39" s="43" t="s">
        <v>67</v>
      </c>
      <c r="H39" s="75" t="s">
        <v>142</v>
      </c>
      <c r="I39" s="82" t="s">
        <v>143</v>
      </c>
      <c r="J39" s="43" t="s">
        <v>97</v>
      </c>
      <c r="K39" s="74">
        <v>109800</v>
      </c>
      <c r="L39" s="64" t="s">
        <v>97</v>
      </c>
      <c r="M39" s="64" t="s">
        <v>97</v>
      </c>
      <c r="N39" s="64" t="s">
        <v>97</v>
      </c>
      <c r="O39" s="61" t="s">
        <v>133</v>
      </c>
      <c r="P39" s="53" t="s">
        <v>144</v>
      </c>
      <c r="Q39" s="74"/>
      <c r="R39" s="54">
        <f t="shared" si="9"/>
        <v>109800</v>
      </c>
      <c r="S39" s="65" t="s">
        <v>99</v>
      </c>
      <c r="T39" s="28">
        <v>0</v>
      </c>
      <c r="U39" s="66" t="s">
        <v>99</v>
      </c>
      <c r="V39" s="67" t="s">
        <v>99</v>
      </c>
      <c r="W39" s="73" t="s">
        <v>99</v>
      </c>
      <c r="X39" s="44">
        <f t="shared" si="7"/>
        <v>109800</v>
      </c>
      <c r="Y39" s="44"/>
      <c r="Z39" s="44"/>
      <c r="AA39" s="58" t="s">
        <v>135</v>
      </c>
      <c r="AB39" s="43" t="s">
        <v>97</v>
      </c>
      <c r="AC39" s="43" t="s">
        <v>97</v>
      </c>
      <c r="AD39" s="43" t="s">
        <v>97</v>
      </c>
      <c r="AE39" s="43" t="s">
        <v>97</v>
      </c>
      <c r="AF39" s="43" t="s">
        <v>97</v>
      </c>
      <c r="AG39" s="76">
        <v>10980</v>
      </c>
      <c r="AH39" s="70"/>
    </row>
    <row r="40" spans="1:34" ht="138.75" customHeight="1" x14ac:dyDescent="0.25">
      <c r="A40" s="53" t="s">
        <v>93</v>
      </c>
      <c r="B40" s="25" t="s">
        <v>68</v>
      </c>
      <c r="C40" s="25" t="s">
        <v>69</v>
      </c>
      <c r="D40" s="53" t="s">
        <v>94</v>
      </c>
      <c r="E40" s="61" t="s">
        <v>11</v>
      </c>
      <c r="F40" s="25"/>
      <c r="G40" s="43" t="s">
        <v>67</v>
      </c>
      <c r="H40" s="75" t="s">
        <v>145</v>
      </c>
      <c r="I40" s="82" t="s">
        <v>146</v>
      </c>
      <c r="J40" s="43" t="s">
        <v>97</v>
      </c>
      <c r="K40" s="54">
        <v>91500</v>
      </c>
      <c r="L40" s="64" t="s">
        <v>97</v>
      </c>
      <c r="M40" s="64" t="s">
        <v>97</v>
      </c>
      <c r="N40" s="64" t="s">
        <v>97</v>
      </c>
      <c r="O40" s="61" t="s">
        <v>133</v>
      </c>
      <c r="P40" s="53" t="s">
        <v>147</v>
      </c>
      <c r="Q40" s="54"/>
      <c r="R40" s="54">
        <f t="shared" si="9"/>
        <v>91500</v>
      </c>
      <c r="S40" s="65" t="s">
        <v>99</v>
      </c>
      <c r="T40" s="28">
        <v>0</v>
      </c>
      <c r="U40" s="66" t="s">
        <v>99</v>
      </c>
      <c r="V40" s="67" t="s">
        <v>99</v>
      </c>
      <c r="W40" s="73" t="s">
        <v>99</v>
      </c>
      <c r="X40" s="44">
        <f t="shared" si="7"/>
        <v>91500</v>
      </c>
      <c r="Y40" s="44"/>
      <c r="Z40" s="44"/>
      <c r="AA40" s="58" t="s">
        <v>135</v>
      </c>
      <c r="AB40" s="43" t="s">
        <v>97</v>
      </c>
      <c r="AC40" s="43" t="s">
        <v>97</v>
      </c>
      <c r="AD40" s="43" t="s">
        <v>97</v>
      </c>
      <c r="AE40" s="43" t="s">
        <v>97</v>
      </c>
      <c r="AF40" s="43" t="s">
        <v>97</v>
      </c>
      <c r="AG40" s="76">
        <v>9150</v>
      </c>
      <c r="AH40" s="70"/>
    </row>
    <row r="41" spans="1:34" ht="138.75" customHeight="1" x14ac:dyDescent="0.25">
      <c r="A41" s="53" t="s">
        <v>93</v>
      </c>
      <c r="B41" s="25" t="s">
        <v>68</v>
      </c>
      <c r="C41" s="25" t="s">
        <v>69</v>
      </c>
      <c r="D41" s="53" t="s">
        <v>94</v>
      </c>
      <c r="E41" s="61" t="s">
        <v>11</v>
      </c>
      <c r="F41" s="25"/>
      <c r="G41" s="43" t="s">
        <v>67</v>
      </c>
      <c r="H41" s="75" t="s">
        <v>148</v>
      </c>
      <c r="I41" s="82" t="s">
        <v>149</v>
      </c>
      <c r="J41" s="43" t="s">
        <v>97</v>
      </c>
      <c r="K41" s="54">
        <v>109800</v>
      </c>
      <c r="L41" s="64" t="s">
        <v>97</v>
      </c>
      <c r="M41" s="64" t="s">
        <v>97</v>
      </c>
      <c r="N41" s="64" t="s">
        <v>97</v>
      </c>
      <c r="O41" s="61" t="s">
        <v>133</v>
      </c>
      <c r="P41" s="53" t="s">
        <v>150</v>
      </c>
      <c r="Q41" s="54"/>
      <c r="R41" s="54">
        <f t="shared" si="9"/>
        <v>109800</v>
      </c>
      <c r="S41" s="65" t="s">
        <v>99</v>
      </c>
      <c r="T41" s="28">
        <v>0</v>
      </c>
      <c r="U41" s="66" t="s">
        <v>99</v>
      </c>
      <c r="V41" s="67" t="s">
        <v>99</v>
      </c>
      <c r="W41" s="73" t="s">
        <v>99</v>
      </c>
      <c r="X41" s="44">
        <f t="shared" si="7"/>
        <v>109800</v>
      </c>
      <c r="Y41" s="44"/>
      <c r="Z41" s="44"/>
      <c r="AA41" s="58" t="s">
        <v>135</v>
      </c>
      <c r="AB41" s="43" t="s">
        <v>97</v>
      </c>
      <c r="AC41" s="43" t="s">
        <v>97</v>
      </c>
      <c r="AD41" s="43" t="s">
        <v>97</v>
      </c>
      <c r="AE41" s="43" t="s">
        <v>97</v>
      </c>
      <c r="AF41" s="43" t="s">
        <v>97</v>
      </c>
      <c r="AG41" s="76">
        <v>10980</v>
      </c>
      <c r="AH41" s="70"/>
    </row>
    <row r="42" spans="1:34" ht="138.75" customHeight="1" x14ac:dyDescent="0.25">
      <c r="A42" s="53" t="s">
        <v>93</v>
      </c>
      <c r="B42" s="25" t="s">
        <v>68</v>
      </c>
      <c r="C42" s="25" t="s">
        <v>69</v>
      </c>
      <c r="D42" s="53" t="s">
        <v>94</v>
      </c>
      <c r="E42" s="61" t="s">
        <v>11</v>
      </c>
      <c r="F42" s="25"/>
      <c r="G42" s="43" t="s">
        <v>67</v>
      </c>
      <c r="H42" s="83" t="s">
        <v>151</v>
      </c>
      <c r="I42" s="84" t="s">
        <v>152</v>
      </c>
      <c r="J42" s="43" t="s">
        <v>97</v>
      </c>
      <c r="K42" s="54">
        <v>48800</v>
      </c>
      <c r="L42" s="64" t="s">
        <v>97</v>
      </c>
      <c r="M42" s="64" t="s">
        <v>97</v>
      </c>
      <c r="N42" s="64" t="s">
        <v>97</v>
      </c>
      <c r="O42" s="61" t="s">
        <v>133</v>
      </c>
      <c r="P42" s="53" t="s">
        <v>153</v>
      </c>
      <c r="Q42" s="54"/>
      <c r="R42" s="54">
        <f t="shared" si="9"/>
        <v>48800</v>
      </c>
      <c r="S42" s="65" t="s">
        <v>99</v>
      </c>
      <c r="T42" s="28">
        <v>0</v>
      </c>
      <c r="U42" s="66" t="s">
        <v>99</v>
      </c>
      <c r="V42" s="67" t="s">
        <v>99</v>
      </c>
      <c r="W42" s="73" t="s">
        <v>99</v>
      </c>
      <c r="X42" s="44">
        <f t="shared" si="7"/>
        <v>48800</v>
      </c>
      <c r="Y42" s="44"/>
      <c r="Z42" s="44"/>
      <c r="AA42" s="58" t="s">
        <v>135</v>
      </c>
      <c r="AB42" s="43" t="s">
        <v>97</v>
      </c>
      <c r="AC42" s="43" t="s">
        <v>97</v>
      </c>
      <c r="AD42" s="43" t="s">
        <v>97</v>
      </c>
      <c r="AE42" s="43" t="s">
        <v>97</v>
      </c>
      <c r="AF42" s="43" t="s">
        <v>97</v>
      </c>
      <c r="AG42" s="76">
        <v>4880</v>
      </c>
      <c r="AH42" s="70"/>
    </row>
    <row r="43" spans="1:34" ht="138.75" customHeight="1" x14ac:dyDescent="0.25">
      <c r="A43" s="53" t="s">
        <v>93</v>
      </c>
      <c r="B43" s="25" t="s">
        <v>68</v>
      </c>
      <c r="C43" s="25" t="s">
        <v>69</v>
      </c>
      <c r="D43" s="53" t="s">
        <v>94</v>
      </c>
      <c r="E43" s="61" t="s">
        <v>11</v>
      </c>
      <c r="F43" s="25"/>
      <c r="G43" s="43" t="s">
        <v>67</v>
      </c>
      <c r="H43" s="83" t="s">
        <v>151</v>
      </c>
      <c r="I43" s="84" t="s">
        <v>154</v>
      </c>
      <c r="J43" s="43" t="s">
        <v>97</v>
      </c>
      <c r="K43" s="54">
        <v>48800</v>
      </c>
      <c r="L43" s="64" t="s">
        <v>97</v>
      </c>
      <c r="M43" s="64" t="s">
        <v>97</v>
      </c>
      <c r="N43" s="64" t="s">
        <v>97</v>
      </c>
      <c r="O43" s="61" t="s">
        <v>133</v>
      </c>
      <c r="P43" s="53" t="s">
        <v>155</v>
      </c>
      <c r="Q43" s="54"/>
      <c r="R43" s="54">
        <f t="shared" si="9"/>
        <v>48800</v>
      </c>
      <c r="S43" s="65" t="s">
        <v>99</v>
      </c>
      <c r="T43" s="28">
        <v>0</v>
      </c>
      <c r="U43" s="66" t="s">
        <v>99</v>
      </c>
      <c r="V43" s="67" t="s">
        <v>99</v>
      </c>
      <c r="W43" s="73" t="s">
        <v>99</v>
      </c>
      <c r="X43" s="44">
        <f t="shared" si="7"/>
        <v>48800</v>
      </c>
      <c r="Y43" s="44"/>
      <c r="Z43" s="44"/>
      <c r="AA43" s="58" t="s">
        <v>135</v>
      </c>
      <c r="AB43" s="43" t="s">
        <v>97</v>
      </c>
      <c r="AC43" s="43" t="s">
        <v>97</v>
      </c>
      <c r="AD43" s="43" t="s">
        <v>97</v>
      </c>
      <c r="AE43" s="43" t="s">
        <v>97</v>
      </c>
      <c r="AF43" s="43" t="s">
        <v>97</v>
      </c>
      <c r="AG43" s="76">
        <v>4880</v>
      </c>
      <c r="AH43" s="70"/>
    </row>
    <row r="44" spans="1:34" ht="138.75" customHeight="1" x14ac:dyDescent="0.25">
      <c r="A44" s="53" t="s">
        <v>93</v>
      </c>
      <c r="B44" s="25" t="s">
        <v>68</v>
      </c>
      <c r="C44" s="25" t="s">
        <v>69</v>
      </c>
      <c r="D44" s="53" t="s">
        <v>94</v>
      </c>
      <c r="E44" s="61" t="s">
        <v>11</v>
      </c>
      <c r="F44" s="25"/>
      <c r="G44" s="43" t="s">
        <v>67</v>
      </c>
      <c r="H44" s="75" t="s">
        <v>139</v>
      </c>
      <c r="I44" s="82" t="s">
        <v>156</v>
      </c>
      <c r="J44" s="43" t="s">
        <v>97</v>
      </c>
      <c r="K44" s="54">
        <v>219600</v>
      </c>
      <c r="L44" s="64" t="s">
        <v>97</v>
      </c>
      <c r="M44" s="64" t="s">
        <v>97</v>
      </c>
      <c r="N44" s="64" t="s">
        <v>97</v>
      </c>
      <c r="O44" s="61" t="s">
        <v>133</v>
      </c>
      <c r="P44" s="53" t="s">
        <v>157</v>
      </c>
      <c r="Q44" s="54"/>
      <c r="R44" s="54">
        <f t="shared" si="9"/>
        <v>219600</v>
      </c>
      <c r="S44" s="65" t="s">
        <v>99</v>
      </c>
      <c r="T44" s="28">
        <v>0</v>
      </c>
      <c r="U44" s="66" t="s">
        <v>99</v>
      </c>
      <c r="V44" s="67" t="s">
        <v>99</v>
      </c>
      <c r="W44" s="73" t="s">
        <v>99</v>
      </c>
      <c r="X44" s="44">
        <f t="shared" si="7"/>
        <v>219600</v>
      </c>
      <c r="Y44" s="44"/>
      <c r="Z44" s="44"/>
      <c r="AA44" s="58" t="s">
        <v>135</v>
      </c>
      <c r="AB44" s="43" t="s">
        <v>97</v>
      </c>
      <c r="AC44" s="43" t="s">
        <v>97</v>
      </c>
      <c r="AD44" s="43" t="s">
        <v>97</v>
      </c>
      <c r="AE44" s="43" t="s">
        <v>97</v>
      </c>
      <c r="AF44" s="43" t="s">
        <v>97</v>
      </c>
      <c r="AG44" s="76">
        <v>21960</v>
      </c>
      <c r="AH44" s="70"/>
    </row>
    <row r="45" spans="1:34" ht="26.25" customHeight="1" x14ac:dyDescent="0.25">
      <c r="A45" s="53" t="s">
        <v>93</v>
      </c>
      <c r="B45" s="25" t="s">
        <v>68</v>
      </c>
      <c r="C45" s="25" t="s">
        <v>69</v>
      </c>
      <c r="D45" s="53" t="s">
        <v>94</v>
      </c>
      <c r="E45" s="61" t="s">
        <v>11</v>
      </c>
      <c r="F45" s="25"/>
      <c r="G45" s="43" t="s">
        <v>67</v>
      </c>
      <c r="H45" s="83" t="s">
        <v>158</v>
      </c>
      <c r="I45" s="85" t="s">
        <v>159</v>
      </c>
      <c r="J45" s="43" t="s">
        <v>97</v>
      </c>
      <c r="K45" s="49">
        <v>2806000</v>
      </c>
      <c r="L45" s="64" t="s">
        <v>97</v>
      </c>
      <c r="M45" s="64" t="s">
        <v>97</v>
      </c>
      <c r="N45" s="64" t="s">
        <v>97</v>
      </c>
      <c r="O45" s="61" t="s">
        <v>160</v>
      </c>
      <c r="P45" s="53" t="s">
        <v>160</v>
      </c>
      <c r="Q45" s="54"/>
      <c r="R45" s="49">
        <v>2806000</v>
      </c>
      <c r="S45" s="65" t="s">
        <v>99</v>
      </c>
      <c r="T45" s="28">
        <v>0</v>
      </c>
      <c r="U45" s="66" t="s">
        <v>99</v>
      </c>
      <c r="V45" s="67" t="s">
        <v>99</v>
      </c>
      <c r="W45" s="73" t="s">
        <v>99</v>
      </c>
      <c r="X45" s="44">
        <f t="shared" si="7"/>
        <v>2806000</v>
      </c>
      <c r="Y45" s="54"/>
      <c r="Z45" s="74"/>
      <c r="AA45" s="58" t="s">
        <v>135</v>
      </c>
      <c r="AB45" s="43" t="s">
        <v>97</v>
      </c>
      <c r="AC45" s="43" t="s">
        <v>97</v>
      </c>
      <c r="AD45" s="43" t="s">
        <v>97</v>
      </c>
      <c r="AE45" s="43" t="s">
        <v>97</v>
      </c>
      <c r="AF45" s="43" t="s">
        <v>97</v>
      </c>
      <c r="AG45" s="76">
        <v>280600</v>
      </c>
      <c r="AH45" s="70"/>
    </row>
    <row r="46" spans="1:34" ht="165" x14ac:dyDescent="0.25">
      <c r="A46" s="53" t="s">
        <v>93</v>
      </c>
      <c r="B46" s="25" t="s">
        <v>68</v>
      </c>
      <c r="C46" s="25" t="s">
        <v>69</v>
      </c>
      <c r="D46" s="53" t="s">
        <v>94</v>
      </c>
      <c r="E46" s="61" t="s">
        <v>11</v>
      </c>
      <c r="F46" s="25"/>
      <c r="G46" s="43" t="s">
        <v>67</v>
      </c>
      <c r="H46" s="83" t="s">
        <v>161</v>
      </c>
      <c r="I46" s="86" t="s">
        <v>162</v>
      </c>
      <c r="J46" s="43" t="s">
        <v>97</v>
      </c>
      <c r="K46" s="49">
        <v>4712000</v>
      </c>
      <c r="L46" s="64" t="s">
        <v>97</v>
      </c>
      <c r="M46" s="64" t="s">
        <v>97</v>
      </c>
      <c r="N46" s="64" t="s">
        <v>97</v>
      </c>
      <c r="O46" s="61" t="s">
        <v>160</v>
      </c>
      <c r="P46" s="53" t="s">
        <v>160</v>
      </c>
      <c r="Q46" s="54"/>
      <c r="R46" s="49">
        <v>4712000</v>
      </c>
      <c r="S46" s="65" t="s">
        <v>99</v>
      </c>
      <c r="T46" s="28">
        <v>0</v>
      </c>
      <c r="U46" s="66" t="s">
        <v>99</v>
      </c>
      <c r="V46" s="67" t="s">
        <v>99</v>
      </c>
      <c r="W46" s="73" t="s">
        <v>99</v>
      </c>
      <c r="X46" s="44">
        <f t="shared" si="7"/>
        <v>4712000</v>
      </c>
      <c r="Y46" s="54"/>
      <c r="Z46" s="87"/>
      <c r="AA46" s="58" t="s">
        <v>135</v>
      </c>
      <c r="AB46" s="43" t="s">
        <v>97</v>
      </c>
      <c r="AC46" s="43" t="s">
        <v>97</v>
      </c>
      <c r="AD46" s="43" t="s">
        <v>97</v>
      </c>
      <c r="AE46" s="43" t="s">
        <v>97</v>
      </c>
      <c r="AF46" s="43" t="s">
        <v>97</v>
      </c>
      <c r="AG46" s="70">
        <v>471200</v>
      </c>
      <c r="AH46" s="70"/>
    </row>
    <row r="47" spans="1:34" ht="330" x14ac:dyDescent="0.25">
      <c r="A47" s="53" t="s">
        <v>93</v>
      </c>
      <c r="B47" s="25" t="s">
        <v>68</v>
      </c>
      <c r="C47" s="25" t="s">
        <v>69</v>
      </c>
      <c r="D47" s="53" t="s">
        <v>94</v>
      </c>
      <c r="E47" s="61" t="s">
        <v>11</v>
      </c>
      <c r="F47" s="25"/>
      <c r="G47" s="43" t="s">
        <v>67</v>
      </c>
      <c r="H47" s="83" t="s">
        <v>163</v>
      </c>
      <c r="I47" s="85" t="s">
        <v>164</v>
      </c>
      <c r="J47" s="43" t="s">
        <v>97</v>
      </c>
      <c r="K47" s="49">
        <v>6448000</v>
      </c>
      <c r="L47" s="64" t="s">
        <v>97</v>
      </c>
      <c r="M47" s="64" t="s">
        <v>97</v>
      </c>
      <c r="N47" s="64" t="s">
        <v>97</v>
      </c>
      <c r="O47" s="61" t="s">
        <v>160</v>
      </c>
      <c r="P47" s="53" t="s">
        <v>160</v>
      </c>
      <c r="Q47" s="54"/>
      <c r="R47" s="49">
        <v>6448000</v>
      </c>
      <c r="S47" s="65" t="s">
        <v>99</v>
      </c>
      <c r="T47" s="28">
        <v>0</v>
      </c>
      <c r="U47" s="66" t="s">
        <v>99</v>
      </c>
      <c r="V47" s="67" t="s">
        <v>99</v>
      </c>
      <c r="W47" s="73" t="s">
        <v>99</v>
      </c>
      <c r="X47" s="44">
        <f t="shared" si="7"/>
        <v>6448000</v>
      </c>
      <c r="Y47" s="74"/>
      <c r="Z47" s="54"/>
      <c r="AA47" s="58" t="s">
        <v>135</v>
      </c>
      <c r="AB47" s="43" t="s">
        <v>97</v>
      </c>
      <c r="AC47" s="43" t="s">
        <v>97</v>
      </c>
      <c r="AD47" s="43" t="s">
        <v>97</v>
      </c>
      <c r="AE47" s="43" t="s">
        <v>97</v>
      </c>
      <c r="AF47" s="43" t="s">
        <v>97</v>
      </c>
      <c r="AG47" s="70">
        <v>644800</v>
      </c>
      <c r="AH47" s="70"/>
    </row>
    <row r="48" spans="1:34" ht="180" x14ac:dyDescent="0.25">
      <c r="A48" s="53" t="s">
        <v>93</v>
      </c>
      <c r="B48" s="25" t="s">
        <v>68</v>
      </c>
      <c r="C48" s="25" t="s">
        <v>69</v>
      </c>
      <c r="D48" s="53" t="s">
        <v>94</v>
      </c>
      <c r="E48" s="61" t="s">
        <v>11</v>
      </c>
      <c r="F48" s="25"/>
      <c r="G48" s="43" t="s">
        <v>67</v>
      </c>
      <c r="H48" s="83" t="s">
        <v>165</v>
      </c>
      <c r="I48" s="85" t="s">
        <v>166</v>
      </c>
      <c r="J48" s="43" t="s">
        <v>97</v>
      </c>
      <c r="K48" s="49">
        <v>186000</v>
      </c>
      <c r="L48" s="64" t="s">
        <v>97</v>
      </c>
      <c r="M48" s="64" t="s">
        <v>97</v>
      </c>
      <c r="N48" s="64" t="s">
        <v>97</v>
      </c>
      <c r="O48" s="61" t="s">
        <v>160</v>
      </c>
      <c r="P48" s="53" t="s">
        <v>160</v>
      </c>
      <c r="Q48" s="54"/>
      <c r="R48" s="49">
        <v>186000</v>
      </c>
      <c r="S48" s="65" t="s">
        <v>99</v>
      </c>
      <c r="T48" s="28">
        <v>0</v>
      </c>
      <c r="U48" s="66" t="s">
        <v>99</v>
      </c>
      <c r="V48" s="67" t="s">
        <v>99</v>
      </c>
      <c r="W48" s="73" t="s">
        <v>99</v>
      </c>
      <c r="X48" s="44">
        <f t="shared" si="7"/>
        <v>186000</v>
      </c>
      <c r="Y48" s="54"/>
      <c r="Z48" s="88"/>
      <c r="AA48" s="58" t="s">
        <v>135</v>
      </c>
      <c r="AB48" s="43" t="s">
        <v>97</v>
      </c>
      <c r="AC48" s="43" t="s">
        <v>97</v>
      </c>
      <c r="AD48" s="43" t="s">
        <v>97</v>
      </c>
      <c r="AE48" s="43" t="s">
        <v>97</v>
      </c>
      <c r="AF48" s="43" t="s">
        <v>97</v>
      </c>
      <c r="AG48" s="70">
        <v>18600</v>
      </c>
      <c r="AH48" s="70"/>
    </row>
    <row r="49" spans="1:34" ht="360" x14ac:dyDescent="0.25">
      <c r="A49" s="53" t="s">
        <v>93</v>
      </c>
      <c r="B49" s="25" t="s">
        <v>68</v>
      </c>
      <c r="C49" s="25" t="s">
        <v>69</v>
      </c>
      <c r="D49" s="53" t="s">
        <v>94</v>
      </c>
      <c r="E49" s="61" t="s">
        <v>11</v>
      </c>
      <c r="F49" s="25"/>
      <c r="G49" s="43" t="s">
        <v>67</v>
      </c>
      <c r="H49" s="83" t="s">
        <v>167</v>
      </c>
      <c r="I49" s="89" t="s">
        <v>168</v>
      </c>
      <c r="J49" s="43" t="s">
        <v>97</v>
      </c>
      <c r="K49" s="49">
        <v>651000</v>
      </c>
      <c r="L49" s="64" t="s">
        <v>97</v>
      </c>
      <c r="M49" s="64" t="s">
        <v>97</v>
      </c>
      <c r="N49" s="64" t="s">
        <v>97</v>
      </c>
      <c r="O49" s="61" t="s">
        <v>160</v>
      </c>
      <c r="P49" s="53" t="s">
        <v>160</v>
      </c>
      <c r="Q49" s="54"/>
      <c r="R49" s="49">
        <v>651000</v>
      </c>
      <c r="S49" s="65" t="s">
        <v>99</v>
      </c>
      <c r="T49" s="28">
        <v>0</v>
      </c>
      <c r="U49" s="66" t="s">
        <v>99</v>
      </c>
      <c r="V49" s="67" t="s">
        <v>99</v>
      </c>
      <c r="W49" s="73" t="s">
        <v>99</v>
      </c>
      <c r="X49" s="44">
        <f t="shared" si="7"/>
        <v>651000</v>
      </c>
      <c r="Y49" s="90"/>
      <c r="Z49" s="91"/>
      <c r="AA49" s="58" t="s">
        <v>135</v>
      </c>
      <c r="AB49" s="43" t="s">
        <v>97</v>
      </c>
      <c r="AC49" s="43" t="s">
        <v>97</v>
      </c>
      <c r="AD49" s="43" t="s">
        <v>97</v>
      </c>
      <c r="AE49" s="43" t="s">
        <v>97</v>
      </c>
      <c r="AF49" s="43" t="s">
        <v>97</v>
      </c>
      <c r="AG49" s="70">
        <v>65100</v>
      </c>
      <c r="AH49" s="70"/>
    </row>
    <row r="50" spans="1:34" ht="255" x14ac:dyDescent="0.25">
      <c r="A50" s="53" t="s">
        <v>93</v>
      </c>
      <c r="B50" s="25" t="s">
        <v>68</v>
      </c>
      <c r="C50" s="25" t="s">
        <v>69</v>
      </c>
      <c r="D50" s="53" t="s">
        <v>94</v>
      </c>
      <c r="E50" s="61" t="s">
        <v>11</v>
      </c>
      <c r="F50" s="25"/>
      <c r="G50" s="43" t="s">
        <v>67</v>
      </c>
      <c r="H50" s="83" t="s">
        <v>169</v>
      </c>
      <c r="I50" s="89" t="s">
        <v>170</v>
      </c>
      <c r="J50" s="43" t="s">
        <v>97</v>
      </c>
      <c r="K50" s="49">
        <v>768800</v>
      </c>
      <c r="L50" s="64" t="s">
        <v>97</v>
      </c>
      <c r="M50" s="64" t="s">
        <v>97</v>
      </c>
      <c r="N50" s="64" t="s">
        <v>97</v>
      </c>
      <c r="O50" s="61" t="s">
        <v>160</v>
      </c>
      <c r="P50" s="53" t="s">
        <v>160</v>
      </c>
      <c r="Q50" s="54"/>
      <c r="R50" s="49">
        <v>768800</v>
      </c>
      <c r="S50" s="65" t="s">
        <v>99</v>
      </c>
      <c r="T50" s="28">
        <v>0</v>
      </c>
      <c r="U50" s="66" t="s">
        <v>99</v>
      </c>
      <c r="V50" s="67" t="s">
        <v>99</v>
      </c>
      <c r="W50" s="73" t="s">
        <v>99</v>
      </c>
      <c r="X50" s="44">
        <v>0</v>
      </c>
      <c r="Y50" s="54">
        <f t="shared" ref="Y50:Y70" si="10">R50*10/100</f>
        <v>76880</v>
      </c>
      <c r="Z50" s="54">
        <f t="shared" ref="Z50:Z71" si="11">+Y50</f>
        <v>76880</v>
      </c>
      <c r="AA50" s="58" t="s">
        <v>135</v>
      </c>
      <c r="AB50" s="43" t="s">
        <v>97</v>
      </c>
      <c r="AC50" s="43" t="s">
        <v>97</v>
      </c>
      <c r="AD50" s="43" t="s">
        <v>97</v>
      </c>
      <c r="AE50" s="43" t="s">
        <v>97</v>
      </c>
      <c r="AF50" s="43" t="s">
        <v>97</v>
      </c>
      <c r="AG50" s="70">
        <v>76880</v>
      </c>
      <c r="AH50" s="70"/>
    </row>
    <row r="51" spans="1:34" ht="270" x14ac:dyDescent="0.25">
      <c r="A51" s="53" t="s">
        <v>93</v>
      </c>
      <c r="B51" s="25" t="s">
        <v>68</v>
      </c>
      <c r="C51" s="25" t="s">
        <v>69</v>
      </c>
      <c r="D51" s="53" t="s">
        <v>94</v>
      </c>
      <c r="E51" s="61" t="s">
        <v>11</v>
      </c>
      <c r="F51" s="25"/>
      <c r="G51" s="43" t="s">
        <v>67</v>
      </c>
      <c r="H51" s="83" t="s">
        <v>171</v>
      </c>
      <c r="I51" s="85" t="s">
        <v>172</v>
      </c>
      <c r="J51" s="43" t="s">
        <v>97</v>
      </c>
      <c r="K51" s="49">
        <v>868000</v>
      </c>
      <c r="L51" s="64" t="s">
        <v>97</v>
      </c>
      <c r="M51" s="64" t="s">
        <v>97</v>
      </c>
      <c r="N51" s="64" t="s">
        <v>97</v>
      </c>
      <c r="O51" s="61" t="s">
        <v>160</v>
      </c>
      <c r="P51" s="53" t="s">
        <v>160</v>
      </c>
      <c r="Q51" s="54"/>
      <c r="R51" s="49">
        <v>868000</v>
      </c>
      <c r="S51" s="65" t="s">
        <v>99</v>
      </c>
      <c r="T51" s="28">
        <v>0</v>
      </c>
      <c r="U51" s="66" t="s">
        <v>99</v>
      </c>
      <c r="V51" s="67" t="s">
        <v>99</v>
      </c>
      <c r="W51" s="73" t="s">
        <v>99</v>
      </c>
      <c r="X51" s="44">
        <v>0</v>
      </c>
      <c r="Y51" s="90">
        <f t="shared" si="10"/>
        <v>86800</v>
      </c>
      <c r="Z51" s="54">
        <f t="shared" si="11"/>
        <v>86800</v>
      </c>
      <c r="AA51" s="58" t="s">
        <v>135</v>
      </c>
      <c r="AB51" s="43" t="s">
        <v>97</v>
      </c>
      <c r="AC51" s="43" t="s">
        <v>97</v>
      </c>
      <c r="AD51" s="43" t="s">
        <v>97</v>
      </c>
      <c r="AE51" s="43" t="s">
        <v>97</v>
      </c>
      <c r="AF51" s="43" t="s">
        <v>97</v>
      </c>
      <c r="AG51" s="70">
        <v>86800</v>
      </c>
      <c r="AH51" s="70"/>
    </row>
    <row r="52" spans="1:34" ht="173.25" x14ac:dyDescent="0.25">
      <c r="A52" s="53" t="s">
        <v>93</v>
      </c>
      <c r="B52" s="25" t="s">
        <v>68</v>
      </c>
      <c r="C52" s="25" t="s">
        <v>69</v>
      </c>
      <c r="D52" s="53" t="s">
        <v>94</v>
      </c>
      <c r="E52" s="61" t="s">
        <v>11</v>
      </c>
      <c r="F52" s="25"/>
      <c r="G52" s="43" t="s">
        <v>67</v>
      </c>
      <c r="H52" s="89" t="s">
        <v>173</v>
      </c>
      <c r="I52" s="92" t="s">
        <v>174</v>
      </c>
      <c r="J52" s="43" t="s">
        <v>97</v>
      </c>
      <c r="K52" s="50">
        <v>880000.00000000012</v>
      </c>
      <c r="L52" s="64" t="s">
        <v>97</v>
      </c>
      <c r="M52" s="64" t="s">
        <v>97</v>
      </c>
      <c r="N52" s="64" t="s">
        <v>97</v>
      </c>
      <c r="O52" s="61" t="s">
        <v>175</v>
      </c>
      <c r="P52" s="53" t="s">
        <v>176</v>
      </c>
      <c r="Q52" s="74"/>
      <c r="R52" s="50">
        <v>880000.00000000012</v>
      </c>
      <c r="S52" s="65" t="s">
        <v>99</v>
      </c>
      <c r="T52" s="28">
        <v>0</v>
      </c>
      <c r="U52" s="66" t="s">
        <v>99</v>
      </c>
      <c r="V52" s="67" t="s">
        <v>99</v>
      </c>
      <c r="W52" s="73" t="s">
        <v>99</v>
      </c>
      <c r="X52" s="44">
        <v>0</v>
      </c>
      <c r="Y52" s="90">
        <f t="shared" si="10"/>
        <v>88000.000000000015</v>
      </c>
      <c r="Z52" s="74">
        <f t="shared" si="11"/>
        <v>88000.000000000015</v>
      </c>
      <c r="AA52" s="58" t="s">
        <v>135</v>
      </c>
      <c r="AB52" s="43" t="s">
        <v>97</v>
      </c>
      <c r="AC52" s="43" t="s">
        <v>97</v>
      </c>
      <c r="AD52" s="43" t="s">
        <v>97</v>
      </c>
      <c r="AE52" s="43" t="s">
        <v>97</v>
      </c>
      <c r="AF52" s="43" t="s">
        <v>97</v>
      </c>
      <c r="AG52" s="70">
        <v>88000.000000000015</v>
      </c>
      <c r="AH52" s="70"/>
    </row>
    <row r="53" spans="1:34" ht="173.25" x14ac:dyDescent="0.25">
      <c r="A53" s="53" t="s">
        <v>93</v>
      </c>
      <c r="B53" s="25" t="s">
        <v>68</v>
      </c>
      <c r="C53" s="25" t="s">
        <v>69</v>
      </c>
      <c r="D53" s="53" t="s">
        <v>94</v>
      </c>
      <c r="E53" s="61" t="s">
        <v>11</v>
      </c>
      <c r="F53" s="25"/>
      <c r="G53" s="43" t="s">
        <v>67</v>
      </c>
      <c r="H53" s="89" t="s">
        <v>177</v>
      </c>
      <c r="I53" s="92" t="s">
        <v>178</v>
      </c>
      <c r="J53" s="43" t="s">
        <v>97</v>
      </c>
      <c r="K53" s="50">
        <v>550000</v>
      </c>
      <c r="L53" s="64" t="s">
        <v>97</v>
      </c>
      <c r="M53" s="64" t="s">
        <v>97</v>
      </c>
      <c r="N53" s="64" t="s">
        <v>97</v>
      </c>
      <c r="O53" s="61" t="s">
        <v>175</v>
      </c>
      <c r="P53" s="53" t="s">
        <v>176</v>
      </c>
      <c r="Q53" s="74"/>
      <c r="R53" s="50">
        <v>550000</v>
      </c>
      <c r="S53" s="65" t="s">
        <v>99</v>
      </c>
      <c r="T53" s="28">
        <v>0</v>
      </c>
      <c r="U53" s="66" t="s">
        <v>99</v>
      </c>
      <c r="V53" s="67" t="s">
        <v>99</v>
      </c>
      <c r="W53" s="73" t="s">
        <v>99</v>
      </c>
      <c r="X53" s="44">
        <v>0</v>
      </c>
      <c r="Y53" s="93">
        <f t="shared" si="10"/>
        <v>55000</v>
      </c>
      <c r="Z53" s="74">
        <f t="shared" si="11"/>
        <v>55000</v>
      </c>
      <c r="AA53" s="58" t="s">
        <v>135</v>
      </c>
      <c r="AB53" s="43" t="s">
        <v>97</v>
      </c>
      <c r="AC53" s="43" t="s">
        <v>97</v>
      </c>
      <c r="AD53" s="43" t="s">
        <v>97</v>
      </c>
      <c r="AE53" s="43" t="s">
        <v>97</v>
      </c>
      <c r="AF53" s="43" t="s">
        <v>97</v>
      </c>
      <c r="AG53" s="70">
        <v>55000</v>
      </c>
      <c r="AH53" s="70"/>
    </row>
    <row r="54" spans="1:34" ht="157.5" x14ac:dyDescent="0.25">
      <c r="A54" s="53" t="s">
        <v>93</v>
      </c>
      <c r="B54" s="25" t="s">
        <v>68</v>
      </c>
      <c r="C54" s="25" t="s">
        <v>69</v>
      </c>
      <c r="D54" s="53" t="s">
        <v>94</v>
      </c>
      <c r="E54" s="61" t="s">
        <v>11</v>
      </c>
      <c r="F54" s="25"/>
      <c r="G54" s="43" t="s">
        <v>67</v>
      </c>
      <c r="H54" s="89" t="s">
        <v>179</v>
      </c>
      <c r="I54" s="89" t="s">
        <v>180</v>
      </c>
      <c r="J54" s="43" t="s">
        <v>97</v>
      </c>
      <c r="K54" s="74">
        <v>1488000</v>
      </c>
      <c r="L54" s="64" t="s">
        <v>97</v>
      </c>
      <c r="M54" s="64" t="s">
        <v>97</v>
      </c>
      <c r="N54" s="64" t="s">
        <v>97</v>
      </c>
      <c r="O54" s="61" t="s">
        <v>181</v>
      </c>
      <c r="P54" s="53" t="s">
        <v>181</v>
      </c>
      <c r="Q54" s="94">
        <v>1488000</v>
      </c>
      <c r="R54" s="74">
        <v>1488000</v>
      </c>
      <c r="S54" s="65" t="s">
        <v>99</v>
      </c>
      <c r="T54" s="28">
        <v>0</v>
      </c>
      <c r="U54" s="66" t="s">
        <v>99</v>
      </c>
      <c r="V54" s="67" t="s">
        <v>99</v>
      </c>
      <c r="W54" s="73" t="s">
        <v>99</v>
      </c>
      <c r="X54" s="44">
        <v>0</v>
      </c>
      <c r="Y54" s="93">
        <f t="shared" si="10"/>
        <v>148800</v>
      </c>
      <c r="Z54" s="74">
        <f t="shared" si="11"/>
        <v>148800</v>
      </c>
      <c r="AA54" s="58" t="s">
        <v>135</v>
      </c>
      <c r="AB54" s="43" t="s">
        <v>97</v>
      </c>
      <c r="AC54" s="43" t="s">
        <v>97</v>
      </c>
      <c r="AD54" s="43" t="s">
        <v>97</v>
      </c>
      <c r="AE54" s="43" t="s">
        <v>97</v>
      </c>
      <c r="AF54" s="43" t="s">
        <v>97</v>
      </c>
      <c r="AG54" s="70">
        <v>148800</v>
      </c>
      <c r="AH54" s="70"/>
    </row>
    <row r="55" spans="1:34" ht="157.5" x14ac:dyDescent="0.25">
      <c r="A55" s="53" t="s">
        <v>93</v>
      </c>
      <c r="B55" s="25" t="s">
        <v>68</v>
      </c>
      <c r="C55" s="25" t="s">
        <v>69</v>
      </c>
      <c r="D55" s="53" t="s">
        <v>94</v>
      </c>
      <c r="E55" s="61" t="s">
        <v>11</v>
      </c>
      <c r="F55" s="25"/>
      <c r="G55" s="43" t="s">
        <v>67</v>
      </c>
      <c r="H55" s="89" t="s">
        <v>182</v>
      </c>
      <c r="I55" s="89" t="s">
        <v>183</v>
      </c>
      <c r="J55" s="43" t="s">
        <v>97</v>
      </c>
      <c r="K55" s="74">
        <v>731600</v>
      </c>
      <c r="L55" s="64" t="s">
        <v>97</v>
      </c>
      <c r="M55" s="64" t="s">
        <v>97</v>
      </c>
      <c r="N55" s="64" t="s">
        <v>97</v>
      </c>
      <c r="O55" s="61" t="s">
        <v>181</v>
      </c>
      <c r="P55" s="53" t="s">
        <v>181</v>
      </c>
      <c r="Q55" s="95">
        <v>731600</v>
      </c>
      <c r="R55" s="74">
        <v>731600</v>
      </c>
      <c r="S55" s="65" t="s">
        <v>99</v>
      </c>
      <c r="T55" s="28">
        <v>0</v>
      </c>
      <c r="U55" s="66" t="s">
        <v>99</v>
      </c>
      <c r="V55" s="67" t="s">
        <v>99</v>
      </c>
      <c r="W55" s="73" t="s">
        <v>99</v>
      </c>
      <c r="X55" s="44">
        <v>0</v>
      </c>
      <c r="Y55" s="74">
        <f t="shared" si="10"/>
        <v>73160</v>
      </c>
      <c r="Z55" s="74">
        <f t="shared" si="11"/>
        <v>73160</v>
      </c>
      <c r="AA55" s="58" t="s">
        <v>135</v>
      </c>
      <c r="AB55" s="43" t="s">
        <v>97</v>
      </c>
      <c r="AC55" s="43" t="s">
        <v>97</v>
      </c>
      <c r="AD55" s="43" t="s">
        <v>97</v>
      </c>
      <c r="AE55" s="43" t="s">
        <v>97</v>
      </c>
      <c r="AF55" s="43" t="s">
        <v>97</v>
      </c>
      <c r="AG55" s="70">
        <v>73160</v>
      </c>
      <c r="AH55" s="70"/>
    </row>
    <row r="56" spans="1:34" ht="157.5" x14ac:dyDescent="0.25">
      <c r="A56" s="53" t="s">
        <v>93</v>
      </c>
      <c r="B56" s="25" t="s">
        <v>68</v>
      </c>
      <c r="C56" s="25" t="s">
        <v>69</v>
      </c>
      <c r="D56" s="53" t="s">
        <v>94</v>
      </c>
      <c r="E56" s="61" t="s">
        <v>11</v>
      </c>
      <c r="F56" s="25"/>
      <c r="G56" s="43" t="s">
        <v>67</v>
      </c>
      <c r="H56" s="89" t="s">
        <v>184</v>
      </c>
      <c r="I56" s="89" t="s">
        <v>185</v>
      </c>
      <c r="J56" s="43" t="s">
        <v>97</v>
      </c>
      <c r="K56" s="74">
        <v>370983.2</v>
      </c>
      <c r="L56" s="64" t="s">
        <v>97</v>
      </c>
      <c r="M56" s="64" t="s">
        <v>97</v>
      </c>
      <c r="N56" s="64" t="s">
        <v>97</v>
      </c>
      <c r="O56" s="61" t="s">
        <v>181</v>
      </c>
      <c r="P56" s="53" t="s">
        <v>181</v>
      </c>
      <c r="Q56" s="95">
        <v>370983.2</v>
      </c>
      <c r="R56" s="74">
        <v>370983.2</v>
      </c>
      <c r="S56" s="65" t="s">
        <v>99</v>
      </c>
      <c r="T56" s="28">
        <v>0</v>
      </c>
      <c r="U56" s="66" t="s">
        <v>99</v>
      </c>
      <c r="V56" s="67" t="s">
        <v>99</v>
      </c>
      <c r="W56" s="73" t="s">
        <v>99</v>
      </c>
      <c r="X56" s="44">
        <v>0</v>
      </c>
      <c r="Y56" s="74">
        <f t="shared" si="10"/>
        <v>37098.32</v>
      </c>
      <c r="Z56" s="74">
        <f t="shared" si="11"/>
        <v>37098.32</v>
      </c>
      <c r="AA56" s="58" t="s">
        <v>135</v>
      </c>
      <c r="AB56" s="43" t="s">
        <v>97</v>
      </c>
      <c r="AC56" s="43" t="s">
        <v>97</v>
      </c>
      <c r="AD56" s="43" t="s">
        <v>97</v>
      </c>
      <c r="AE56" s="43" t="s">
        <v>97</v>
      </c>
      <c r="AF56" s="43" t="s">
        <v>97</v>
      </c>
      <c r="AG56" s="70">
        <v>37098.32</v>
      </c>
      <c r="AH56" s="70"/>
    </row>
    <row r="57" spans="1:34" ht="157.5" x14ac:dyDescent="0.25">
      <c r="A57" s="53" t="s">
        <v>93</v>
      </c>
      <c r="B57" s="25" t="s">
        <v>68</v>
      </c>
      <c r="C57" s="25" t="s">
        <v>69</v>
      </c>
      <c r="D57" s="53" t="s">
        <v>94</v>
      </c>
      <c r="E57" s="61" t="s">
        <v>11</v>
      </c>
      <c r="F57" s="25"/>
      <c r="G57" s="43" t="s">
        <v>67</v>
      </c>
      <c r="H57" s="89" t="s">
        <v>184</v>
      </c>
      <c r="I57" s="89" t="s">
        <v>186</v>
      </c>
      <c r="J57" s="43" t="s">
        <v>97</v>
      </c>
      <c r="K57" s="74">
        <v>457281</v>
      </c>
      <c r="L57" s="64" t="s">
        <v>97</v>
      </c>
      <c r="M57" s="64" t="s">
        <v>97</v>
      </c>
      <c r="N57" s="64" t="s">
        <v>97</v>
      </c>
      <c r="O57" s="61" t="s">
        <v>181</v>
      </c>
      <c r="P57" s="53" t="s">
        <v>181</v>
      </c>
      <c r="Q57" s="95">
        <v>457281</v>
      </c>
      <c r="R57" s="74">
        <v>457281</v>
      </c>
      <c r="S57" s="65" t="s">
        <v>99</v>
      </c>
      <c r="T57" s="28">
        <v>0</v>
      </c>
      <c r="U57" s="66" t="s">
        <v>99</v>
      </c>
      <c r="V57" s="67" t="s">
        <v>99</v>
      </c>
      <c r="W57" s="73" t="s">
        <v>99</v>
      </c>
      <c r="X57" s="44">
        <v>0</v>
      </c>
      <c r="Y57" s="74">
        <f t="shared" si="10"/>
        <v>45728.1</v>
      </c>
      <c r="Z57" s="74">
        <f t="shared" si="11"/>
        <v>45728.1</v>
      </c>
      <c r="AA57" s="58" t="s">
        <v>135</v>
      </c>
      <c r="AB57" s="43" t="s">
        <v>97</v>
      </c>
      <c r="AC57" s="43" t="s">
        <v>97</v>
      </c>
      <c r="AD57" s="43" t="s">
        <v>97</v>
      </c>
      <c r="AE57" s="43" t="s">
        <v>97</v>
      </c>
      <c r="AF57" s="43" t="s">
        <v>97</v>
      </c>
      <c r="AG57" s="70">
        <v>45728.1</v>
      </c>
      <c r="AH57" s="70"/>
    </row>
    <row r="58" spans="1:34" ht="157.5" x14ac:dyDescent="0.25">
      <c r="A58" s="53" t="s">
        <v>93</v>
      </c>
      <c r="B58" s="25" t="s">
        <v>68</v>
      </c>
      <c r="C58" s="25" t="s">
        <v>69</v>
      </c>
      <c r="D58" s="53" t="s">
        <v>94</v>
      </c>
      <c r="E58" s="61" t="s">
        <v>11</v>
      </c>
      <c r="F58" s="25"/>
      <c r="G58" s="43" t="s">
        <v>67</v>
      </c>
      <c r="H58" s="89" t="s">
        <v>187</v>
      </c>
      <c r="I58" s="89" t="s">
        <v>188</v>
      </c>
      <c r="J58" s="43" t="s">
        <v>97</v>
      </c>
      <c r="K58" s="74">
        <v>457326</v>
      </c>
      <c r="L58" s="64" t="s">
        <v>97</v>
      </c>
      <c r="M58" s="64" t="s">
        <v>97</v>
      </c>
      <c r="N58" s="64" t="s">
        <v>97</v>
      </c>
      <c r="O58" s="61" t="s">
        <v>181</v>
      </c>
      <c r="P58" s="53" t="s">
        <v>181</v>
      </c>
      <c r="Q58" s="95">
        <v>457326</v>
      </c>
      <c r="R58" s="74">
        <v>457326</v>
      </c>
      <c r="S58" s="65" t="s">
        <v>99</v>
      </c>
      <c r="T58" s="28">
        <v>0</v>
      </c>
      <c r="U58" s="66" t="s">
        <v>99</v>
      </c>
      <c r="V58" s="67" t="s">
        <v>99</v>
      </c>
      <c r="W58" s="73" t="s">
        <v>99</v>
      </c>
      <c r="X58" s="44">
        <v>0</v>
      </c>
      <c r="Y58" s="74">
        <f t="shared" si="10"/>
        <v>45732.6</v>
      </c>
      <c r="Z58" s="74">
        <f t="shared" si="11"/>
        <v>45732.6</v>
      </c>
      <c r="AA58" s="58" t="s">
        <v>135</v>
      </c>
      <c r="AB58" s="43" t="s">
        <v>97</v>
      </c>
      <c r="AC58" s="43" t="s">
        <v>97</v>
      </c>
      <c r="AD58" s="43" t="s">
        <v>97</v>
      </c>
      <c r="AE58" s="43" t="s">
        <v>97</v>
      </c>
      <c r="AF58" s="43" t="s">
        <v>97</v>
      </c>
      <c r="AG58" s="70">
        <v>45732.6</v>
      </c>
      <c r="AH58" s="70"/>
    </row>
    <row r="59" spans="1:34" ht="157.5" x14ac:dyDescent="0.25">
      <c r="A59" s="53" t="s">
        <v>93</v>
      </c>
      <c r="B59" s="25" t="s">
        <v>68</v>
      </c>
      <c r="C59" s="25" t="s">
        <v>69</v>
      </c>
      <c r="D59" s="53" t="s">
        <v>94</v>
      </c>
      <c r="E59" s="61" t="s">
        <v>11</v>
      </c>
      <c r="F59" s="25"/>
      <c r="G59" s="43" t="s">
        <v>67</v>
      </c>
      <c r="H59" s="89" t="s">
        <v>189</v>
      </c>
      <c r="I59" s="89" t="s">
        <v>190</v>
      </c>
      <c r="J59" s="43" t="s">
        <v>97</v>
      </c>
      <c r="K59" s="74">
        <v>148800</v>
      </c>
      <c r="L59" s="64" t="s">
        <v>97</v>
      </c>
      <c r="M59" s="64" t="s">
        <v>97</v>
      </c>
      <c r="N59" s="64" t="s">
        <v>97</v>
      </c>
      <c r="O59" s="61" t="s">
        <v>181</v>
      </c>
      <c r="P59" s="53" t="s">
        <v>181</v>
      </c>
      <c r="Q59" s="74"/>
      <c r="R59" s="74">
        <v>148800</v>
      </c>
      <c r="S59" s="65" t="s">
        <v>99</v>
      </c>
      <c r="T59" s="28">
        <v>0</v>
      </c>
      <c r="U59" s="66" t="s">
        <v>99</v>
      </c>
      <c r="V59" s="67" t="s">
        <v>99</v>
      </c>
      <c r="W59" s="73" t="s">
        <v>99</v>
      </c>
      <c r="X59" s="44">
        <v>0</v>
      </c>
      <c r="Y59" s="96">
        <f t="shared" si="10"/>
        <v>14880</v>
      </c>
      <c r="Z59" s="96">
        <f t="shared" si="11"/>
        <v>14880</v>
      </c>
      <c r="AA59" s="58" t="s">
        <v>135</v>
      </c>
      <c r="AB59" s="43" t="s">
        <v>97</v>
      </c>
      <c r="AC59" s="43" t="s">
        <v>97</v>
      </c>
      <c r="AD59" s="43" t="s">
        <v>97</v>
      </c>
      <c r="AE59" s="43" t="s">
        <v>97</v>
      </c>
      <c r="AF59" s="43" t="s">
        <v>97</v>
      </c>
      <c r="AG59" s="70">
        <v>14880</v>
      </c>
      <c r="AH59" s="70"/>
    </row>
    <row r="60" spans="1:34" ht="157.5" x14ac:dyDescent="0.25">
      <c r="A60" s="53" t="s">
        <v>93</v>
      </c>
      <c r="B60" s="25" t="s">
        <v>68</v>
      </c>
      <c r="C60" s="25" t="s">
        <v>69</v>
      </c>
      <c r="D60" s="53" t="s">
        <v>94</v>
      </c>
      <c r="E60" s="61" t="s">
        <v>11</v>
      </c>
      <c r="F60" s="25"/>
      <c r="G60" s="43" t="s">
        <v>67</v>
      </c>
      <c r="H60" s="89" t="s">
        <v>191</v>
      </c>
      <c r="I60" s="89" t="s">
        <v>192</v>
      </c>
      <c r="J60" s="43" t="s">
        <v>97</v>
      </c>
      <c r="K60" s="74">
        <v>310000</v>
      </c>
      <c r="L60" s="64" t="s">
        <v>97</v>
      </c>
      <c r="M60" s="64" t="s">
        <v>97</v>
      </c>
      <c r="N60" s="64" t="s">
        <v>97</v>
      </c>
      <c r="O60" s="61" t="s">
        <v>181</v>
      </c>
      <c r="P60" s="53" t="s">
        <v>181</v>
      </c>
      <c r="Q60" s="74"/>
      <c r="R60" s="74">
        <v>310000</v>
      </c>
      <c r="S60" s="65" t="s">
        <v>99</v>
      </c>
      <c r="T60" s="28">
        <v>0</v>
      </c>
      <c r="U60" s="66" t="s">
        <v>99</v>
      </c>
      <c r="V60" s="67" t="s">
        <v>99</v>
      </c>
      <c r="W60" s="73" t="s">
        <v>99</v>
      </c>
      <c r="X60" s="44">
        <v>0</v>
      </c>
      <c r="Y60" s="96">
        <f t="shared" si="10"/>
        <v>31000</v>
      </c>
      <c r="Z60" s="96">
        <f t="shared" si="11"/>
        <v>31000</v>
      </c>
      <c r="AA60" s="58" t="s">
        <v>135</v>
      </c>
      <c r="AB60" s="43" t="s">
        <v>97</v>
      </c>
      <c r="AC60" s="43" t="s">
        <v>97</v>
      </c>
      <c r="AD60" s="43" t="s">
        <v>97</v>
      </c>
      <c r="AE60" s="43" t="s">
        <v>97</v>
      </c>
      <c r="AF60" s="43" t="s">
        <v>97</v>
      </c>
      <c r="AG60" s="70">
        <v>31000</v>
      </c>
      <c r="AH60" s="70"/>
    </row>
    <row r="61" spans="1:34" ht="157.5" x14ac:dyDescent="0.25">
      <c r="A61" s="53" t="s">
        <v>93</v>
      </c>
      <c r="B61" s="25" t="s">
        <v>68</v>
      </c>
      <c r="C61" s="25" t="s">
        <v>69</v>
      </c>
      <c r="D61" s="53" t="s">
        <v>94</v>
      </c>
      <c r="E61" s="61" t="s">
        <v>11</v>
      </c>
      <c r="F61" s="25"/>
      <c r="G61" s="43" t="s">
        <v>67</v>
      </c>
      <c r="H61" s="89" t="s">
        <v>193</v>
      </c>
      <c r="I61" s="89" t="s">
        <v>194</v>
      </c>
      <c r="J61" s="43" t="s">
        <v>97</v>
      </c>
      <c r="K61" s="74">
        <v>173600</v>
      </c>
      <c r="L61" s="64" t="s">
        <v>97</v>
      </c>
      <c r="M61" s="64" t="s">
        <v>97</v>
      </c>
      <c r="N61" s="64" t="s">
        <v>97</v>
      </c>
      <c r="O61" s="61" t="s">
        <v>181</v>
      </c>
      <c r="P61" s="53" t="s">
        <v>181</v>
      </c>
      <c r="Q61" s="74"/>
      <c r="R61" s="74">
        <v>173600</v>
      </c>
      <c r="S61" s="65" t="s">
        <v>99</v>
      </c>
      <c r="T61" s="28">
        <v>0</v>
      </c>
      <c r="U61" s="66" t="s">
        <v>99</v>
      </c>
      <c r="V61" s="67" t="s">
        <v>99</v>
      </c>
      <c r="W61" s="73" t="s">
        <v>99</v>
      </c>
      <c r="X61" s="44">
        <v>0</v>
      </c>
      <c r="Y61" s="96">
        <f t="shared" si="10"/>
        <v>17360</v>
      </c>
      <c r="Z61" s="96">
        <f t="shared" si="11"/>
        <v>17360</v>
      </c>
      <c r="AA61" s="58" t="s">
        <v>135</v>
      </c>
      <c r="AB61" s="43" t="s">
        <v>97</v>
      </c>
      <c r="AC61" s="43" t="s">
        <v>97</v>
      </c>
      <c r="AD61" s="43" t="s">
        <v>97</v>
      </c>
      <c r="AE61" s="43" t="s">
        <v>97</v>
      </c>
      <c r="AF61" s="43" t="s">
        <v>97</v>
      </c>
      <c r="AG61" s="70">
        <v>17360</v>
      </c>
      <c r="AH61" s="70"/>
    </row>
    <row r="62" spans="1:34" ht="157.5" x14ac:dyDescent="0.25">
      <c r="A62" s="53" t="s">
        <v>93</v>
      </c>
      <c r="B62" s="25" t="s">
        <v>68</v>
      </c>
      <c r="C62" s="25" t="s">
        <v>69</v>
      </c>
      <c r="D62" s="53" t="s">
        <v>94</v>
      </c>
      <c r="E62" s="61" t="s">
        <v>11</v>
      </c>
      <c r="F62" s="25"/>
      <c r="G62" s="43" t="s">
        <v>67</v>
      </c>
      <c r="H62" s="89" t="s">
        <v>195</v>
      </c>
      <c r="I62" s="89" t="s">
        <v>196</v>
      </c>
      <c r="J62" s="43" t="s">
        <v>97</v>
      </c>
      <c r="K62" s="74">
        <v>49600</v>
      </c>
      <c r="L62" s="64" t="s">
        <v>97</v>
      </c>
      <c r="M62" s="64" t="s">
        <v>97</v>
      </c>
      <c r="N62" s="64" t="s">
        <v>97</v>
      </c>
      <c r="O62" s="61" t="s">
        <v>181</v>
      </c>
      <c r="P62" s="53" t="s">
        <v>181</v>
      </c>
      <c r="Q62" s="74"/>
      <c r="R62" s="74">
        <v>49600</v>
      </c>
      <c r="S62" s="65" t="s">
        <v>99</v>
      </c>
      <c r="T62" s="28">
        <v>0</v>
      </c>
      <c r="U62" s="66" t="s">
        <v>99</v>
      </c>
      <c r="V62" s="67" t="s">
        <v>99</v>
      </c>
      <c r="W62" s="73" t="s">
        <v>99</v>
      </c>
      <c r="X62" s="44">
        <v>0</v>
      </c>
      <c r="Y62" s="74">
        <f t="shared" si="10"/>
        <v>4960</v>
      </c>
      <c r="Z62" s="74">
        <f t="shared" si="11"/>
        <v>4960</v>
      </c>
      <c r="AA62" s="58" t="s">
        <v>135</v>
      </c>
      <c r="AB62" s="43" t="s">
        <v>97</v>
      </c>
      <c r="AC62" s="43" t="s">
        <v>97</v>
      </c>
      <c r="AD62" s="43" t="s">
        <v>97</v>
      </c>
      <c r="AE62" s="43" t="s">
        <v>97</v>
      </c>
      <c r="AF62" s="43" t="s">
        <v>97</v>
      </c>
      <c r="AG62" s="70">
        <v>4960</v>
      </c>
      <c r="AH62" s="70"/>
    </row>
    <row r="63" spans="1:34" ht="157.5" x14ac:dyDescent="0.25">
      <c r="A63" s="53" t="s">
        <v>93</v>
      </c>
      <c r="B63" s="25" t="s">
        <v>68</v>
      </c>
      <c r="C63" s="25" t="s">
        <v>69</v>
      </c>
      <c r="D63" s="53" t="s">
        <v>94</v>
      </c>
      <c r="E63" s="61" t="s">
        <v>11</v>
      </c>
      <c r="F63" s="25"/>
      <c r="G63" s="43" t="s">
        <v>67</v>
      </c>
      <c r="H63" s="89" t="s">
        <v>197</v>
      </c>
      <c r="I63" s="89" t="s">
        <v>198</v>
      </c>
      <c r="J63" s="43" t="s">
        <v>97</v>
      </c>
      <c r="K63" s="74">
        <v>223200</v>
      </c>
      <c r="L63" s="64" t="s">
        <v>97</v>
      </c>
      <c r="M63" s="64" t="s">
        <v>97</v>
      </c>
      <c r="N63" s="64" t="s">
        <v>97</v>
      </c>
      <c r="O63" s="61" t="s">
        <v>181</v>
      </c>
      <c r="P63" s="53" t="s">
        <v>181</v>
      </c>
      <c r="Q63" s="74"/>
      <c r="R63" s="74">
        <v>223200</v>
      </c>
      <c r="S63" s="65" t="s">
        <v>99</v>
      </c>
      <c r="T63" s="28">
        <v>0</v>
      </c>
      <c r="U63" s="66" t="s">
        <v>99</v>
      </c>
      <c r="V63" s="67" t="s">
        <v>99</v>
      </c>
      <c r="W63" s="73" t="s">
        <v>99</v>
      </c>
      <c r="X63" s="44">
        <v>0</v>
      </c>
      <c r="Y63" s="96">
        <f t="shared" si="10"/>
        <v>22320</v>
      </c>
      <c r="Z63" s="96">
        <f t="shared" si="11"/>
        <v>22320</v>
      </c>
      <c r="AA63" s="58" t="s">
        <v>135</v>
      </c>
      <c r="AB63" s="43" t="s">
        <v>97</v>
      </c>
      <c r="AC63" s="43" t="s">
        <v>97</v>
      </c>
      <c r="AD63" s="43" t="s">
        <v>97</v>
      </c>
      <c r="AE63" s="43" t="s">
        <v>97</v>
      </c>
      <c r="AF63" s="43" t="s">
        <v>97</v>
      </c>
      <c r="AG63" s="70">
        <v>22320</v>
      </c>
      <c r="AH63" s="70"/>
    </row>
    <row r="64" spans="1:34" ht="157.5" x14ac:dyDescent="0.25">
      <c r="A64" s="53" t="s">
        <v>93</v>
      </c>
      <c r="B64" s="25" t="s">
        <v>68</v>
      </c>
      <c r="C64" s="25" t="s">
        <v>69</v>
      </c>
      <c r="D64" s="53" t="s">
        <v>94</v>
      </c>
      <c r="E64" s="61" t="s">
        <v>11</v>
      </c>
      <c r="F64" s="25"/>
      <c r="G64" s="43" t="s">
        <v>67</v>
      </c>
      <c r="H64" s="89" t="s">
        <v>199</v>
      </c>
      <c r="I64" s="89" t="s">
        <v>200</v>
      </c>
      <c r="J64" s="43" t="s">
        <v>97</v>
      </c>
      <c r="K64" s="74">
        <v>153760</v>
      </c>
      <c r="L64" s="64" t="s">
        <v>97</v>
      </c>
      <c r="M64" s="64" t="s">
        <v>97</v>
      </c>
      <c r="N64" s="64" t="s">
        <v>97</v>
      </c>
      <c r="O64" s="61" t="s">
        <v>181</v>
      </c>
      <c r="P64" s="53" t="s">
        <v>181</v>
      </c>
      <c r="Q64" s="74"/>
      <c r="R64" s="74">
        <v>153760</v>
      </c>
      <c r="S64" s="65" t="s">
        <v>99</v>
      </c>
      <c r="T64" s="28">
        <v>0</v>
      </c>
      <c r="U64" s="66" t="s">
        <v>99</v>
      </c>
      <c r="V64" s="67" t="s">
        <v>99</v>
      </c>
      <c r="W64" s="73" t="s">
        <v>99</v>
      </c>
      <c r="X64" s="44">
        <v>0</v>
      </c>
      <c r="Y64" s="96">
        <f t="shared" si="10"/>
        <v>15376</v>
      </c>
      <c r="Z64" s="96">
        <f t="shared" si="11"/>
        <v>15376</v>
      </c>
      <c r="AA64" s="58" t="s">
        <v>135</v>
      </c>
      <c r="AB64" s="43" t="s">
        <v>97</v>
      </c>
      <c r="AC64" s="43" t="s">
        <v>97</v>
      </c>
      <c r="AD64" s="43" t="s">
        <v>97</v>
      </c>
      <c r="AE64" s="43" t="s">
        <v>97</v>
      </c>
      <c r="AF64" s="43" t="s">
        <v>97</v>
      </c>
      <c r="AG64" s="70">
        <v>15376</v>
      </c>
      <c r="AH64" s="70"/>
    </row>
    <row r="65" spans="1:34" ht="157.5" x14ac:dyDescent="0.25">
      <c r="A65" s="53" t="s">
        <v>93</v>
      </c>
      <c r="B65" s="25" t="s">
        <v>68</v>
      </c>
      <c r="C65" s="25" t="s">
        <v>69</v>
      </c>
      <c r="D65" s="53" t="s">
        <v>94</v>
      </c>
      <c r="E65" s="61" t="s">
        <v>11</v>
      </c>
      <c r="F65" s="25"/>
      <c r="G65" s="43" t="s">
        <v>67</v>
      </c>
      <c r="H65" s="89" t="s">
        <v>201</v>
      </c>
      <c r="I65" s="89" t="s">
        <v>202</v>
      </c>
      <c r="J65" s="43" t="s">
        <v>97</v>
      </c>
      <c r="K65" s="74">
        <v>24800</v>
      </c>
      <c r="L65" s="64" t="s">
        <v>97</v>
      </c>
      <c r="M65" s="64" t="s">
        <v>97</v>
      </c>
      <c r="N65" s="64" t="s">
        <v>97</v>
      </c>
      <c r="O65" s="61" t="s">
        <v>181</v>
      </c>
      <c r="P65" s="53" t="s">
        <v>181</v>
      </c>
      <c r="Q65" s="74"/>
      <c r="R65" s="74">
        <v>24800</v>
      </c>
      <c r="S65" s="65" t="s">
        <v>99</v>
      </c>
      <c r="T65" s="28">
        <v>0</v>
      </c>
      <c r="U65" s="66" t="s">
        <v>99</v>
      </c>
      <c r="V65" s="67" t="s">
        <v>99</v>
      </c>
      <c r="W65" s="73" t="s">
        <v>99</v>
      </c>
      <c r="X65" s="44">
        <v>0</v>
      </c>
      <c r="Y65" s="96">
        <f t="shared" si="10"/>
        <v>2480</v>
      </c>
      <c r="Z65" s="96">
        <f t="shared" si="11"/>
        <v>2480</v>
      </c>
      <c r="AA65" s="58" t="s">
        <v>135</v>
      </c>
      <c r="AB65" s="43" t="s">
        <v>97</v>
      </c>
      <c r="AC65" s="43" t="s">
        <v>97</v>
      </c>
      <c r="AD65" s="43" t="s">
        <v>97</v>
      </c>
      <c r="AE65" s="43" t="s">
        <v>97</v>
      </c>
      <c r="AF65" s="43" t="s">
        <v>97</v>
      </c>
      <c r="AG65" s="70">
        <v>2480</v>
      </c>
      <c r="AH65" s="70"/>
    </row>
    <row r="66" spans="1:34" ht="157.5" x14ac:dyDescent="0.25">
      <c r="A66" s="53" t="s">
        <v>93</v>
      </c>
      <c r="B66" s="25" t="s">
        <v>68</v>
      </c>
      <c r="C66" s="25" t="s">
        <v>69</v>
      </c>
      <c r="D66" s="53" t="s">
        <v>94</v>
      </c>
      <c r="E66" s="61" t="s">
        <v>11</v>
      </c>
      <c r="F66" s="25"/>
      <c r="G66" s="43" t="s">
        <v>67</v>
      </c>
      <c r="H66" s="89" t="s">
        <v>203</v>
      </c>
      <c r="I66" s="89" t="s">
        <v>204</v>
      </c>
      <c r="J66" s="43" t="s">
        <v>97</v>
      </c>
      <c r="K66" s="74">
        <v>22320</v>
      </c>
      <c r="L66" s="64" t="s">
        <v>97</v>
      </c>
      <c r="M66" s="64" t="s">
        <v>97</v>
      </c>
      <c r="N66" s="64" t="s">
        <v>97</v>
      </c>
      <c r="O66" s="61" t="s">
        <v>181</v>
      </c>
      <c r="P66" s="53" t="s">
        <v>181</v>
      </c>
      <c r="Q66" s="74"/>
      <c r="R66" s="74">
        <v>22320</v>
      </c>
      <c r="S66" s="65" t="s">
        <v>99</v>
      </c>
      <c r="T66" s="28">
        <v>0</v>
      </c>
      <c r="U66" s="66" t="s">
        <v>99</v>
      </c>
      <c r="V66" s="67" t="s">
        <v>99</v>
      </c>
      <c r="W66" s="73" t="s">
        <v>99</v>
      </c>
      <c r="X66" s="44">
        <v>0</v>
      </c>
      <c r="Y66" s="96">
        <f t="shared" si="10"/>
        <v>2232</v>
      </c>
      <c r="Z66" s="96">
        <f t="shared" si="11"/>
        <v>2232</v>
      </c>
      <c r="AA66" s="58" t="s">
        <v>135</v>
      </c>
      <c r="AB66" s="43" t="s">
        <v>97</v>
      </c>
      <c r="AC66" s="43" t="s">
        <v>97</v>
      </c>
      <c r="AD66" s="43" t="s">
        <v>97</v>
      </c>
      <c r="AE66" s="43" t="s">
        <v>97</v>
      </c>
      <c r="AF66" s="43" t="s">
        <v>97</v>
      </c>
      <c r="AG66" s="70">
        <v>2232</v>
      </c>
      <c r="AH66" s="70"/>
    </row>
    <row r="67" spans="1:34" ht="220.5" x14ac:dyDescent="0.25">
      <c r="A67" s="53" t="s">
        <v>93</v>
      </c>
      <c r="B67" s="25" t="s">
        <v>68</v>
      </c>
      <c r="C67" s="25" t="s">
        <v>69</v>
      </c>
      <c r="D67" s="53" t="s">
        <v>94</v>
      </c>
      <c r="E67" s="61" t="s">
        <v>205</v>
      </c>
      <c r="F67" s="25"/>
      <c r="G67" s="43" t="s">
        <v>67</v>
      </c>
      <c r="H67" s="53" t="s">
        <v>206</v>
      </c>
      <c r="I67" s="53" t="s">
        <v>207</v>
      </c>
      <c r="J67" s="43" t="s">
        <v>97</v>
      </c>
      <c r="K67" s="50">
        <v>1032120</v>
      </c>
      <c r="L67" s="64" t="s">
        <v>97</v>
      </c>
      <c r="M67" s="64" t="s">
        <v>97</v>
      </c>
      <c r="N67" s="64" t="s">
        <v>97</v>
      </c>
      <c r="O67" s="53" t="s">
        <v>208</v>
      </c>
      <c r="P67" s="53" t="s">
        <v>208</v>
      </c>
      <c r="Q67" s="74"/>
      <c r="R67" s="50">
        <v>1032120</v>
      </c>
      <c r="S67" s="65" t="s">
        <v>99</v>
      </c>
      <c r="T67" s="28">
        <v>0</v>
      </c>
      <c r="U67" s="66" t="s">
        <v>99</v>
      </c>
      <c r="V67" s="67" t="s">
        <v>99</v>
      </c>
      <c r="W67" s="73" t="s">
        <v>99</v>
      </c>
      <c r="X67" s="44">
        <v>0</v>
      </c>
      <c r="Y67" s="37">
        <f t="shared" si="10"/>
        <v>103212</v>
      </c>
      <c r="Z67" s="37">
        <f t="shared" si="11"/>
        <v>103212</v>
      </c>
      <c r="AA67" s="58" t="s">
        <v>135</v>
      </c>
      <c r="AB67" s="43" t="s">
        <v>97</v>
      </c>
      <c r="AC67" s="43" t="s">
        <v>97</v>
      </c>
      <c r="AD67" s="43" t="s">
        <v>97</v>
      </c>
      <c r="AE67" s="43" t="s">
        <v>97</v>
      </c>
      <c r="AF67" s="43" t="s">
        <v>97</v>
      </c>
      <c r="AG67" s="70">
        <v>103212</v>
      </c>
      <c r="AH67" s="70"/>
    </row>
    <row r="68" spans="1:34" ht="189" x14ac:dyDescent="0.25">
      <c r="A68" s="53" t="s">
        <v>93</v>
      </c>
      <c r="B68" s="25" t="s">
        <v>68</v>
      </c>
      <c r="C68" s="25" t="s">
        <v>69</v>
      </c>
      <c r="D68" s="53" t="s">
        <v>94</v>
      </c>
      <c r="E68" s="61" t="s">
        <v>205</v>
      </c>
      <c r="F68" s="25"/>
      <c r="G68" s="43" t="s">
        <v>67</v>
      </c>
      <c r="H68" s="53" t="s">
        <v>209</v>
      </c>
      <c r="I68" s="53" t="s">
        <v>210</v>
      </c>
      <c r="J68" s="43" t="s">
        <v>97</v>
      </c>
      <c r="K68" s="50">
        <v>252540</v>
      </c>
      <c r="L68" s="64" t="s">
        <v>97</v>
      </c>
      <c r="M68" s="64" t="s">
        <v>97</v>
      </c>
      <c r="N68" s="64" t="s">
        <v>97</v>
      </c>
      <c r="O68" s="53" t="s">
        <v>208</v>
      </c>
      <c r="P68" s="53" t="s">
        <v>208</v>
      </c>
      <c r="Q68" s="74"/>
      <c r="R68" s="50">
        <v>252540</v>
      </c>
      <c r="S68" s="65" t="s">
        <v>99</v>
      </c>
      <c r="T68" s="28">
        <v>0</v>
      </c>
      <c r="U68" s="66" t="s">
        <v>99</v>
      </c>
      <c r="V68" s="67" t="s">
        <v>99</v>
      </c>
      <c r="W68" s="73" t="s">
        <v>99</v>
      </c>
      <c r="X68" s="44">
        <v>0</v>
      </c>
      <c r="Y68" s="37">
        <f t="shared" si="10"/>
        <v>25254</v>
      </c>
      <c r="Z68" s="37">
        <f t="shared" si="11"/>
        <v>25254</v>
      </c>
      <c r="AA68" s="58" t="s">
        <v>135</v>
      </c>
      <c r="AB68" s="43" t="s">
        <v>97</v>
      </c>
      <c r="AC68" s="43" t="s">
        <v>97</v>
      </c>
      <c r="AD68" s="43" t="s">
        <v>97</v>
      </c>
      <c r="AE68" s="43" t="s">
        <v>97</v>
      </c>
      <c r="AF68" s="43" t="s">
        <v>97</v>
      </c>
      <c r="AG68" s="70">
        <v>25254</v>
      </c>
      <c r="AH68" s="70"/>
    </row>
    <row r="69" spans="1:34" ht="189" x14ac:dyDescent="0.25">
      <c r="A69" s="53" t="s">
        <v>93</v>
      </c>
      <c r="B69" s="25" t="s">
        <v>68</v>
      </c>
      <c r="C69" s="25" t="s">
        <v>69</v>
      </c>
      <c r="D69" s="53" t="s">
        <v>94</v>
      </c>
      <c r="E69" s="61" t="s">
        <v>205</v>
      </c>
      <c r="F69" s="25"/>
      <c r="G69" s="43" t="s">
        <v>67</v>
      </c>
      <c r="H69" s="53" t="s">
        <v>211</v>
      </c>
      <c r="I69" s="53" t="s">
        <v>212</v>
      </c>
      <c r="J69" s="43" t="s">
        <v>97</v>
      </c>
      <c r="K69" s="50">
        <v>323300</v>
      </c>
      <c r="L69" s="64" t="s">
        <v>97</v>
      </c>
      <c r="M69" s="64" t="s">
        <v>97</v>
      </c>
      <c r="N69" s="64" t="s">
        <v>97</v>
      </c>
      <c r="O69" s="53" t="s">
        <v>208</v>
      </c>
      <c r="P69" s="53" t="s">
        <v>208</v>
      </c>
      <c r="Q69" s="74"/>
      <c r="R69" s="50">
        <v>323300</v>
      </c>
      <c r="S69" s="65" t="s">
        <v>99</v>
      </c>
      <c r="T69" s="28">
        <v>0</v>
      </c>
      <c r="U69" s="66" t="s">
        <v>99</v>
      </c>
      <c r="V69" s="67" t="s">
        <v>99</v>
      </c>
      <c r="W69" s="73" t="s">
        <v>99</v>
      </c>
      <c r="X69" s="44">
        <v>0</v>
      </c>
      <c r="Y69" s="37">
        <f t="shared" si="10"/>
        <v>32330</v>
      </c>
      <c r="Z69" s="37">
        <f t="shared" si="11"/>
        <v>32330</v>
      </c>
      <c r="AA69" s="58" t="s">
        <v>135</v>
      </c>
      <c r="AB69" s="43" t="s">
        <v>97</v>
      </c>
      <c r="AC69" s="43" t="s">
        <v>97</v>
      </c>
      <c r="AD69" s="43" t="s">
        <v>97</v>
      </c>
      <c r="AE69" s="43" t="s">
        <v>97</v>
      </c>
      <c r="AF69" s="43" t="s">
        <v>97</v>
      </c>
      <c r="AG69" s="70">
        <v>32330</v>
      </c>
      <c r="AH69" s="70"/>
    </row>
    <row r="70" spans="1:34" ht="189" x14ac:dyDescent="0.25">
      <c r="A70" s="53" t="s">
        <v>93</v>
      </c>
      <c r="B70" s="25" t="s">
        <v>68</v>
      </c>
      <c r="C70" s="25" t="s">
        <v>69</v>
      </c>
      <c r="D70" s="53" t="s">
        <v>94</v>
      </c>
      <c r="E70" s="61" t="s">
        <v>205</v>
      </c>
      <c r="F70" s="25"/>
      <c r="G70" s="43" t="s">
        <v>67</v>
      </c>
      <c r="H70" s="53" t="s">
        <v>213</v>
      </c>
      <c r="I70" s="53" t="s">
        <v>214</v>
      </c>
      <c r="J70" s="43" t="s">
        <v>97</v>
      </c>
      <c r="K70" s="50">
        <v>1123620</v>
      </c>
      <c r="L70" s="64" t="s">
        <v>97</v>
      </c>
      <c r="M70" s="64" t="s">
        <v>97</v>
      </c>
      <c r="N70" s="64" t="s">
        <v>97</v>
      </c>
      <c r="O70" s="53" t="s">
        <v>208</v>
      </c>
      <c r="P70" s="53" t="s">
        <v>208</v>
      </c>
      <c r="Q70" s="74"/>
      <c r="R70" s="50">
        <v>1123620</v>
      </c>
      <c r="S70" s="65" t="s">
        <v>99</v>
      </c>
      <c r="T70" s="28">
        <v>0</v>
      </c>
      <c r="U70" s="66" t="s">
        <v>99</v>
      </c>
      <c r="V70" s="67" t="s">
        <v>99</v>
      </c>
      <c r="W70" s="73" t="s">
        <v>99</v>
      </c>
      <c r="X70" s="44">
        <v>0</v>
      </c>
      <c r="Y70" s="37">
        <f t="shared" si="10"/>
        <v>112362</v>
      </c>
      <c r="Z70" s="37">
        <f t="shared" si="11"/>
        <v>112362</v>
      </c>
      <c r="AA70" s="58" t="s">
        <v>135</v>
      </c>
      <c r="AB70" s="43" t="s">
        <v>97</v>
      </c>
      <c r="AC70" s="43" t="s">
        <v>97</v>
      </c>
      <c r="AD70" s="43" t="s">
        <v>97</v>
      </c>
      <c r="AE70" s="43" t="s">
        <v>97</v>
      </c>
      <c r="AF70" s="43" t="s">
        <v>97</v>
      </c>
      <c r="AG70" s="70">
        <v>112362</v>
      </c>
      <c r="AH70" s="70"/>
    </row>
    <row r="71" spans="1:34" ht="126" x14ac:dyDescent="0.25">
      <c r="A71" s="53" t="s">
        <v>93</v>
      </c>
      <c r="B71" s="25" t="s">
        <v>68</v>
      </c>
      <c r="C71" s="25" t="s">
        <v>69</v>
      </c>
      <c r="D71" s="53" t="s">
        <v>94</v>
      </c>
      <c r="E71" s="61" t="s">
        <v>205</v>
      </c>
      <c r="F71" s="25"/>
      <c r="G71" s="43" t="s">
        <v>67</v>
      </c>
      <c r="H71" s="53" t="s">
        <v>215</v>
      </c>
      <c r="I71" s="53" t="s">
        <v>216</v>
      </c>
      <c r="J71" s="43" t="s">
        <v>97</v>
      </c>
      <c r="K71" s="50">
        <v>435000</v>
      </c>
      <c r="L71" s="64" t="s">
        <v>97</v>
      </c>
      <c r="M71" s="64" t="s">
        <v>97</v>
      </c>
      <c r="N71" s="64" t="s">
        <v>97</v>
      </c>
      <c r="O71" s="53" t="s">
        <v>98</v>
      </c>
      <c r="P71" s="53" t="s">
        <v>221</v>
      </c>
      <c r="Q71" s="74">
        <f>K71*95%</f>
        <v>413250</v>
      </c>
      <c r="R71" s="74">
        <f>K71*5%</f>
        <v>21750</v>
      </c>
      <c r="S71" s="65" t="s">
        <v>99</v>
      </c>
      <c r="T71" s="28">
        <v>0</v>
      </c>
      <c r="U71" s="66" t="s">
        <v>99</v>
      </c>
      <c r="V71" s="67" t="s">
        <v>99</v>
      </c>
      <c r="W71" s="73" t="s">
        <v>99</v>
      </c>
      <c r="X71" s="44">
        <v>0</v>
      </c>
      <c r="Y71" s="37">
        <f>K71*10%</f>
        <v>43500</v>
      </c>
      <c r="Z71" s="37">
        <f t="shared" si="11"/>
        <v>43500</v>
      </c>
      <c r="AA71" s="45" t="s">
        <v>100</v>
      </c>
      <c r="AB71" s="25" t="s">
        <v>100</v>
      </c>
      <c r="AC71" s="55">
        <v>44301</v>
      </c>
      <c r="AD71" s="55">
        <v>44308</v>
      </c>
      <c r="AE71" s="55">
        <v>44312</v>
      </c>
      <c r="AF71" s="25" t="s">
        <v>97</v>
      </c>
      <c r="AG71" s="70">
        <v>43500</v>
      </c>
      <c r="AH71" s="70"/>
    </row>
  </sheetData>
  <mergeCells count="14">
    <mergeCell ref="Z4:Z5"/>
    <mergeCell ref="Q4:T4"/>
    <mergeCell ref="U4:V4"/>
    <mergeCell ref="A3:F3"/>
    <mergeCell ref="A1:F1"/>
    <mergeCell ref="O3:P3"/>
    <mergeCell ref="X4:X5"/>
    <mergeCell ref="Y4:Y5"/>
    <mergeCell ref="AA3:AE3"/>
    <mergeCell ref="AF3:AH3"/>
    <mergeCell ref="X3:Z3"/>
    <mergeCell ref="G3:I3"/>
    <mergeCell ref="J3:N3"/>
    <mergeCell ref="Q3:W3"/>
  </mergeCells>
  <printOptions horizontalCentered="1"/>
  <pageMargins left="0.25" right="0.25" top="0.75" bottom="0.75" header="0.3" footer="0.3"/>
  <pageSetup paperSize="8" scale="25" fitToHeight="0" orientation="landscape" r:id="rId1"/>
  <headerFooter>
    <oddFooter>&amp;RPagina &amp;P di &amp;N</oddFooter>
  </headerFooter>
  <rowBreaks count="4" manualBreakCount="4">
    <brk id="20" max="16383" man="1"/>
    <brk id="34" max="16383" man="1"/>
    <brk id="47" max="16383" man="1"/>
    <brk id="58"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LEGENDA</vt:lpstr>
      <vt:lpstr>azienda</vt:lpstr>
      <vt:lpstr>azienda!Area_stampa</vt:lpstr>
      <vt:lpstr>LEGENDA!Area_stampa</vt:lpstr>
      <vt:lpstr>azienda!Titoli_stampa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Farelli</dc:creator>
  <cp:lastModifiedBy>3295</cp:lastModifiedBy>
  <cp:lastPrinted>2021-03-30T15:19:46Z</cp:lastPrinted>
  <dcterms:created xsi:type="dcterms:W3CDTF">2014-08-08T08:38:10Z</dcterms:created>
  <dcterms:modified xsi:type="dcterms:W3CDTF">2021-05-20T08:27:29Z</dcterms:modified>
</cp:coreProperties>
</file>